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irpicheva-ev\Desktop\"/>
    </mc:Choice>
  </mc:AlternateContent>
  <bookViews>
    <workbookView xWindow="360" yWindow="15" windowWidth="20955" windowHeight="9720" firstSheet="4" activeTab="8"/>
  </bookViews>
  <sheets>
    <sheet name="1 Показатели ГП" sheetId="1" r:id="rId1"/>
    <sheet name="2 Задачи и структура" sheetId="2" r:id="rId2"/>
    <sheet name="3 Мероприятия (результаты)" sheetId="3" r:id="rId3"/>
    <sheet name="4 Фин_обеспечение по ГРБС" sheetId="4" r:id="rId4"/>
    <sheet name="5 Фин_обеспечение по источ" sheetId="5" r:id="rId5"/>
    <sheet name="6_Ресурсное налоги" sheetId="6" r:id="rId6"/>
    <sheet name="7_Методика расч показ" sheetId="7" r:id="rId7"/>
    <sheet name="8_План мероприятий 2024" sheetId="9" r:id="rId8"/>
    <sheet name="9. Аналитическая информаци (2" sheetId="10" r:id="rId9"/>
  </sheets>
  <externalReferences>
    <externalReference r:id="rId10"/>
    <externalReference r:id="rId11"/>
  </externalReferences>
  <definedNames>
    <definedName name="_ftn1" localSheetId="6">'7_Методика расч показ'!#REF!</definedName>
    <definedName name="_ftn2" localSheetId="8">'9. Аналитическая информаци (2'!#REF!</definedName>
    <definedName name="_ftnref1" localSheetId="6">'7_Методика расч показ'!$I$5</definedName>
    <definedName name="_ftnref2" localSheetId="8">'9. Аналитическая информаци (2'!$N$7</definedName>
    <definedName name="Print_Titles" localSheetId="0">'1 Показатели ГП'!$5:$7</definedName>
    <definedName name="Print_Titles" localSheetId="2">'3 Мероприятия (результаты)'!$5:$7</definedName>
    <definedName name="Print_Titles" localSheetId="3">'4 Фин_обеспечение по ГРБС'!$5:$7</definedName>
    <definedName name="Print_Titles" localSheetId="4">'5 Фин_обеспечение по источ'!$4:$6</definedName>
    <definedName name="Print_Titles" localSheetId="5">'6_Ресурсное налоги'!$4:$7</definedName>
    <definedName name="Print_Titles" localSheetId="6">'7_Методика расч показ'!$5:$6</definedName>
    <definedName name="Print_Titles" localSheetId="7">'8_План мероприятий 2024'!$5:$7</definedName>
    <definedName name="Z_115C465B_3F01_4231_8C34_487E17311F2B_.wvu.PrintArea" localSheetId="0" hidden="1">'1 Показатели ГП'!$A$1:$P$24</definedName>
    <definedName name="Z_115C465B_3F01_4231_8C34_487E17311F2B_.wvu.PrintArea" localSheetId="1" hidden="1">'2 Задачи и структура'!$A$1:$G$41</definedName>
    <definedName name="Z_115C465B_3F01_4231_8C34_487E17311F2B_.wvu.PrintArea" localSheetId="2" hidden="1">'3 Мероприятия (результаты)'!$A$1:$N$132</definedName>
    <definedName name="Z_115C465B_3F01_4231_8C34_487E17311F2B_.wvu.PrintArea" localSheetId="6" hidden="1">'7_Методика расч показ'!$A$1:$J$168</definedName>
    <definedName name="Z_115C465B_3F01_4231_8C34_487E17311F2B_.wvu.PrintArea" localSheetId="7" hidden="1">'8_План мероприятий 2024'!$A$1:$E$214</definedName>
    <definedName name="Z_115C465B_3F01_4231_8C34_487E17311F2B_.wvu.PrintArea" localSheetId="8" hidden="1">'9. Аналитическая информаци (2'!$A$1:$N$45</definedName>
    <definedName name="Z_115C465B_3F01_4231_8C34_487E17311F2B_.wvu.Rows" localSheetId="2" hidden="1">'3 Мероприятия (результаты)'!$40:$40,'3 Мероприятия (результаты)'!$54:$54,'3 Мероприятия (результаты)'!$88:$88</definedName>
    <definedName name="Z_A2977851_3B80_4498_9AB5_18B18897B622_.wvu.PrintArea" localSheetId="0" hidden="1">'1 Показатели ГП'!$A$1:$P$24</definedName>
    <definedName name="Z_A2977851_3B80_4498_9AB5_18B18897B622_.wvu.PrintArea" localSheetId="1" hidden="1">'2 Задачи и структура'!$A$1:$G$41</definedName>
    <definedName name="Z_A2977851_3B80_4498_9AB5_18B18897B622_.wvu.PrintArea" localSheetId="2" hidden="1">'3 Мероприятия (результаты)'!$A$1:$N$132</definedName>
    <definedName name="Z_A2977851_3B80_4498_9AB5_18B18897B622_.wvu.PrintArea" localSheetId="6" hidden="1">'7_Методика расч показ'!$A$1:$J$168</definedName>
    <definedName name="Z_A2977851_3B80_4498_9AB5_18B18897B622_.wvu.PrintArea" localSheetId="7" hidden="1">'8_План мероприятий 2024'!$A$1:$E$214</definedName>
    <definedName name="Z_A2977851_3B80_4498_9AB5_18B18897B622_.wvu.PrintArea" localSheetId="8" hidden="1">'9. Аналитическая информаци (2'!$A$1:$N$45</definedName>
    <definedName name="Z_A2977851_3B80_4498_9AB5_18B18897B622_.wvu.Rows" localSheetId="2" hidden="1">'3 Мероприятия (результаты)'!$40:$40,'3 Мероприятия (результаты)'!$54:$54,'3 Мероприятия (результаты)'!$88:$88</definedName>
    <definedName name="Z_F180D41F_39FE_4EA2_9EE9_97DC00584AD7_.wvu.PrintArea" localSheetId="0" hidden="1">'1 Показатели ГП'!$A$1:$P$24</definedName>
    <definedName name="Z_F180D41F_39FE_4EA2_9EE9_97DC00584AD7_.wvu.PrintArea" localSheetId="1" hidden="1">'2 Задачи и структура'!$A$1:$G$41</definedName>
    <definedName name="Z_F180D41F_39FE_4EA2_9EE9_97DC00584AD7_.wvu.PrintArea" localSheetId="2" hidden="1">'3 Мероприятия (результаты)'!$A$1:$N$132</definedName>
    <definedName name="Z_F180D41F_39FE_4EA2_9EE9_97DC00584AD7_.wvu.PrintArea" localSheetId="6" hidden="1">'7_Методика расч показ'!$A$1:$J$168</definedName>
    <definedName name="Z_F180D41F_39FE_4EA2_9EE9_97DC00584AD7_.wvu.PrintArea" localSheetId="7" hidden="1">'8_План мероприятий 2024'!$A$1:$E$214</definedName>
    <definedName name="Z_F180D41F_39FE_4EA2_9EE9_97DC00584AD7_.wvu.PrintArea" localSheetId="8" hidden="1">'9. Аналитическая информаци (2'!$A$1:$N$45</definedName>
    <definedName name="Z_F180D41F_39FE_4EA2_9EE9_97DC00584AD7_.wvu.Rows" localSheetId="2" hidden="1">'3 Мероприятия (результаты)'!$40:$40,'3 Мероприятия (результаты)'!$54:$54,'3 Мероприятия (результаты)'!$88:$88</definedName>
    <definedName name="_xlnm.Print_Area" localSheetId="0">'1 Показатели ГП'!$A$1:$P$24</definedName>
    <definedName name="_xlnm.Print_Area" localSheetId="1">'2 Задачи и структура'!$A$1:$G$41</definedName>
    <definedName name="_xlnm.Print_Area" localSheetId="2">'3 Мероприятия (результаты)'!$A$1:$N$132</definedName>
    <definedName name="_xlnm.Print_Area" localSheetId="6">'7_Методика расч показ'!$A$1:$J$168</definedName>
    <definedName name="_xlnm.Print_Area" localSheetId="7">'8_План мероприятий 2024'!$A$1:$E$214</definedName>
    <definedName name="_xlnm.Print_Area" localSheetId="8">'9. Аналитическая информаци (2'!$A$1:$N$46</definedName>
  </definedNames>
  <calcPr calcId="162913"/>
  <customWorkbookViews>
    <customWorkbookView name="Кечина Светлана Галиевна - Личное представление" guid="{F180D41F-39FE-4EA2-9EE9-97DC00584AD7}" mergeInterval="0" personalView="1" xWindow="72" yWindow="72" windowWidth="1736" windowHeight="964" activeSheetId="9"/>
    <customWorkbookView name="Сапронова Наталья Викторовна - Личное представление" guid="{A2977851-3B80-4498-9AB5-18B18897B622}" mergeInterval="0" personalView="1" maximized="1" xWindow="-8" yWindow="-8" windowWidth="1936" windowHeight="1056" activeSheetId="9"/>
    <customWorkbookView name="Зайцева Ирина Алексеевна - Личное представление" guid="{115C465B-3F01-4231-8C34-487E17311F2B}" mergeInterval="0" personalView="1" maximized="1" xWindow="-8" yWindow="-8" windowWidth="1936" windowHeight="1056" activeSheetId="9"/>
  </customWorkbookViews>
</workbook>
</file>

<file path=xl/calcChain.xml><?xml version="1.0" encoding="utf-8"?>
<calcChain xmlns="http://schemas.openxmlformats.org/spreadsheetml/2006/main">
  <c r="B165" i="9" l="1"/>
  <c r="B163" i="9"/>
  <c r="B131" i="7"/>
  <c r="B130" i="7"/>
  <c r="D46" i="10" l="1"/>
  <c r="G46" i="10"/>
  <c r="H46" i="10"/>
  <c r="I46" i="10"/>
  <c r="J46" i="10"/>
  <c r="K46" i="10"/>
  <c r="L46" i="10"/>
  <c r="M46" i="10"/>
  <c r="D29" i="10"/>
  <c r="E29" i="10"/>
  <c r="F29" i="10"/>
  <c r="G29" i="10"/>
  <c r="H29" i="10"/>
  <c r="I29" i="10"/>
  <c r="J29" i="10"/>
  <c r="K29" i="10"/>
  <c r="L29" i="10"/>
  <c r="D30" i="10"/>
  <c r="E30" i="10"/>
  <c r="F30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D35" i="10"/>
  <c r="E35" i="10"/>
  <c r="F35" i="10"/>
  <c r="G35" i="10"/>
  <c r="H35" i="10"/>
  <c r="I35" i="10"/>
  <c r="J35" i="10"/>
  <c r="K35" i="10"/>
  <c r="L35" i="10"/>
  <c r="D36" i="10"/>
  <c r="E36" i="10"/>
  <c r="F36" i="10"/>
  <c r="G36" i="10"/>
  <c r="H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D38" i="10"/>
  <c r="E38" i="10"/>
  <c r="F38" i="10"/>
  <c r="G38" i="10"/>
  <c r="H38" i="10"/>
  <c r="I38" i="10"/>
  <c r="J38" i="10"/>
  <c r="K38" i="10"/>
  <c r="L38" i="10"/>
  <c r="F16" i="10"/>
  <c r="G16" i="10"/>
  <c r="H16" i="10"/>
  <c r="I16" i="10"/>
  <c r="J16" i="10"/>
  <c r="K16" i="10"/>
  <c r="L16" i="10"/>
  <c r="M16" i="10"/>
  <c r="N16" i="10"/>
  <c r="F17" i="10"/>
  <c r="G17" i="10"/>
  <c r="H17" i="10"/>
  <c r="I17" i="10"/>
  <c r="J17" i="10"/>
  <c r="K17" i="10"/>
  <c r="L17" i="10"/>
  <c r="M17" i="10"/>
  <c r="N17" i="10"/>
  <c r="F18" i="10"/>
  <c r="G18" i="10"/>
  <c r="H18" i="10"/>
  <c r="I18" i="10"/>
  <c r="J18" i="10"/>
  <c r="K18" i="10"/>
  <c r="L18" i="10"/>
  <c r="M18" i="10"/>
  <c r="N18" i="10"/>
  <c r="F19" i="10"/>
  <c r="G19" i="10"/>
  <c r="H19" i="10"/>
  <c r="I19" i="10"/>
  <c r="J19" i="10"/>
  <c r="K19" i="10"/>
  <c r="L19" i="10"/>
  <c r="M19" i="10"/>
  <c r="N19" i="10"/>
  <c r="F20" i="10"/>
  <c r="G20" i="10"/>
  <c r="H20" i="10"/>
  <c r="I20" i="10"/>
  <c r="J20" i="10"/>
  <c r="K20" i="10"/>
  <c r="L20" i="10"/>
  <c r="M20" i="10"/>
  <c r="N20" i="10"/>
  <c r="F21" i="10"/>
  <c r="G21" i="10"/>
  <c r="H21" i="10"/>
  <c r="I21" i="10"/>
  <c r="J21" i="10"/>
  <c r="K21" i="10"/>
  <c r="L21" i="10"/>
  <c r="M21" i="10"/>
  <c r="N21" i="10"/>
  <c r="F22" i="10"/>
  <c r="G22" i="10"/>
  <c r="H22" i="10"/>
  <c r="I22" i="10"/>
  <c r="J22" i="10"/>
  <c r="K22" i="10"/>
  <c r="L22" i="10"/>
  <c r="M22" i="10"/>
  <c r="N22" i="10"/>
  <c r="F23" i="10"/>
  <c r="G23" i="10"/>
  <c r="H23" i="10"/>
  <c r="I23" i="10"/>
  <c r="J23" i="10"/>
  <c r="K23" i="10"/>
  <c r="L23" i="10"/>
  <c r="M23" i="10"/>
  <c r="N23" i="10"/>
  <c r="F24" i="10"/>
  <c r="G24" i="10"/>
  <c r="H24" i="10"/>
  <c r="I24" i="10"/>
  <c r="J24" i="10"/>
  <c r="K24" i="10"/>
  <c r="L24" i="10"/>
  <c r="M24" i="10"/>
  <c r="N24" i="10"/>
  <c r="B49" i="7" l="1"/>
  <c r="D49" i="7"/>
  <c r="B48" i="7"/>
  <c r="B98" i="9" l="1"/>
  <c r="B203" i="9" l="1"/>
  <c r="B123" i="9" l="1"/>
  <c r="B213" i="9" l="1"/>
  <c r="B211" i="9"/>
  <c r="B209" i="9"/>
  <c r="B205" i="9"/>
  <c r="B201" i="9"/>
  <c r="B199" i="9"/>
  <c r="B197" i="9"/>
  <c r="B195" i="9"/>
  <c r="B193" i="9"/>
  <c r="B191" i="9"/>
  <c r="B189" i="9"/>
  <c r="B187" i="9"/>
  <c r="B185" i="9"/>
  <c r="B183" i="9"/>
  <c r="B181" i="9"/>
  <c r="B177" i="9"/>
  <c r="B172" i="9"/>
  <c r="B167" i="9"/>
  <c r="B161" i="9"/>
  <c r="B159" i="9"/>
  <c r="B157" i="9"/>
  <c r="B155" i="9"/>
  <c r="B151" i="9"/>
  <c r="B149" i="9"/>
  <c r="B147" i="9"/>
  <c r="B145" i="9"/>
  <c r="B143" i="9"/>
  <c r="B141" i="9"/>
  <c r="B139" i="9"/>
  <c r="B137" i="9"/>
  <c r="B129" i="9"/>
  <c r="B127" i="9"/>
  <c r="B125" i="9"/>
  <c r="B121" i="9"/>
  <c r="B119" i="9"/>
  <c r="B116" i="9"/>
  <c r="B114" i="9"/>
  <c r="B110" i="9"/>
  <c r="B108" i="9"/>
  <c r="B106" i="9"/>
  <c r="B104" i="9"/>
  <c r="B102" i="9"/>
  <c r="B100" i="9"/>
  <c r="B96" i="9"/>
  <c r="B94" i="9"/>
  <c r="B92" i="9"/>
  <c r="B90" i="9"/>
  <c r="B88" i="9"/>
  <c r="B86" i="9"/>
  <c r="B84" i="9"/>
  <c r="B75" i="9"/>
  <c r="B68" i="9"/>
  <c r="B61" i="9"/>
  <c r="B54" i="9"/>
  <c r="B47" i="9"/>
  <c r="B38" i="9"/>
  <c r="B31" i="9"/>
  <c r="B24" i="9"/>
  <c r="B17" i="9"/>
  <c r="B10" i="9"/>
  <c r="D167" i="7"/>
  <c r="B167" i="7"/>
  <c r="D165" i="7"/>
  <c r="B165" i="7"/>
  <c r="D164" i="7"/>
  <c r="B164" i="7"/>
  <c r="D162" i="7"/>
  <c r="B162" i="7"/>
  <c r="D159" i="7"/>
  <c r="B159" i="7"/>
  <c r="D157" i="7"/>
  <c r="B157" i="7"/>
  <c r="D155" i="7"/>
  <c r="B155" i="7"/>
  <c r="D153" i="7"/>
  <c r="B153" i="7"/>
  <c r="D151" i="7"/>
  <c r="B151" i="7"/>
  <c r="D149" i="7"/>
  <c r="B149" i="7"/>
  <c r="D147" i="7"/>
  <c r="B147" i="7"/>
  <c r="D145" i="7"/>
  <c r="B145" i="7"/>
  <c r="D144" i="7"/>
  <c r="B144" i="7"/>
  <c r="D143" i="7"/>
  <c r="B143" i="7"/>
  <c r="D141" i="7"/>
  <c r="B141" i="7"/>
  <c r="D139" i="7"/>
  <c r="B139" i="7"/>
  <c r="D137" i="7"/>
  <c r="B137" i="7"/>
  <c r="D136" i="7"/>
  <c r="B136" i="7"/>
  <c r="D134" i="7"/>
  <c r="B134" i="7"/>
  <c r="D133" i="7"/>
  <c r="B133" i="7"/>
  <c r="D129" i="7"/>
  <c r="B129" i="7"/>
  <c r="D128" i="7"/>
  <c r="B128" i="7"/>
  <c r="D127" i="7"/>
  <c r="B127" i="7"/>
  <c r="D125" i="7"/>
  <c r="B125" i="7"/>
  <c r="B123" i="7"/>
  <c r="B122" i="7"/>
  <c r="D120" i="7"/>
  <c r="B120" i="7"/>
  <c r="D117" i="7"/>
  <c r="B117" i="7"/>
  <c r="D115" i="7"/>
  <c r="B115" i="7"/>
  <c r="D113" i="7"/>
  <c r="B113" i="7"/>
  <c r="D112" i="7"/>
  <c r="B112" i="7"/>
  <c r="D110" i="7"/>
  <c r="B110" i="7"/>
  <c r="D108" i="7"/>
  <c r="B108" i="7"/>
  <c r="D106" i="7"/>
  <c r="B106" i="7"/>
  <c r="D105" i="7"/>
  <c r="B105" i="7"/>
  <c r="B103" i="7"/>
  <c r="B101" i="7"/>
  <c r="B99" i="7"/>
  <c r="B97" i="7"/>
  <c r="D95" i="7"/>
  <c r="B95" i="7"/>
  <c r="D93" i="7"/>
  <c r="B93" i="7"/>
  <c r="D92" i="7"/>
  <c r="B92" i="7"/>
  <c r="D91" i="7"/>
  <c r="B91" i="7"/>
  <c r="D90" i="7"/>
  <c r="B90" i="7"/>
  <c r="D88" i="7"/>
  <c r="B88" i="7"/>
  <c r="D85" i="7"/>
  <c r="B85" i="7"/>
  <c r="D83" i="7"/>
  <c r="B83" i="7"/>
  <c r="D80" i="7"/>
  <c r="B80" i="7"/>
  <c r="D78" i="7"/>
  <c r="B78" i="7"/>
  <c r="D76" i="7"/>
  <c r="B76" i="7"/>
  <c r="D74" i="7"/>
  <c r="B74" i="7"/>
  <c r="D72" i="7"/>
  <c r="B72" i="7"/>
  <c r="D70" i="7"/>
  <c r="B70" i="7"/>
  <c r="D68" i="7"/>
  <c r="B68" i="7"/>
  <c r="D65" i="7"/>
  <c r="B65" i="7"/>
  <c r="D63" i="7"/>
  <c r="B63" i="7"/>
  <c r="D61" i="7"/>
  <c r="B61" i="7"/>
  <c r="D59" i="7"/>
  <c r="B59" i="7"/>
  <c r="D57" i="7"/>
  <c r="B57" i="7"/>
  <c r="D55" i="7"/>
  <c r="B55" i="7"/>
  <c r="D53" i="7"/>
  <c r="B53" i="7"/>
  <c r="D51" i="7"/>
  <c r="B51" i="7"/>
  <c r="D48" i="7"/>
  <c r="D46" i="7"/>
  <c r="B46" i="7"/>
  <c r="D44" i="7"/>
  <c r="B44" i="7"/>
  <c r="B43" i="7"/>
  <c r="D41" i="7"/>
  <c r="B41" i="7"/>
  <c r="D40" i="7"/>
  <c r="B40" i="7"/>
  <c r="D39" i="7"/>
  <c r="B39" i="7"/>
  <c r="D38" i="7"/>
  <c r="B38" i="7"/>
  <c r="D37" i="7"/>
  <c r="B37" i="7"/>
  <c r="D35" i="7"/>
  <c r="B35" i="7"/>
  <c r="F34" i="7"/>
  <c r="B34" i="7"/>
  <c r="D32" i="7"/>
  <c r="B32" i="7"/>
  <c r="D30" i="7"/>
  <c r="B30" i="7"/>
  <c r="I29" i="7"/>
  <c r="D29" i="7"/>
  <c r="B29" i="7"/>
  <c r="F29" i="7" s="1"/>
  <c r="D27" i="7"/>
  <c r="B27" i="7"/>
  <c r="D25" i="7"/>
  <c r="B25" i="7"/>
  <c r="I24" i="7"/>
  <c r="I23" i="7"/>
  <c r="D23" i="7"/>
  <c r="B23" i="7"/>
  <c r="I21" i="7"/>
  <c r="D21" i="7"/>
  <c r="B21" i="7"/>
  <c r="B20" i="7"/>
  <c r="D18" i="7"/>
  <c r="B18" i="7"/>
  <c r="D16" i="7"/>
  <c r="B16" i="7"/>
  <c r="D13" i="7"/>
  <c r="B13" i="7"/>
  <c r="I12" i="7"/>
  <c r="I11" i="7"/>
  <c r="D11" i="7"/>
  <c r="B11" i="7"/>
  <c r="I10" i="7"/>
  <c r="I9" i="7"/>
  <c r="D9" i="7"/>
  <c r="B9" i="7"/>
  <c r="I8" i="7"/>
  <c r="D7" i="7"/>
  <c r="B7" i="7"/>
  <c r="C15" i="6"/>
  <c r="T12" i="6"/>
  <c r="R12" i="6"/>
  <c r="P12" i="6"/>
  <c r="N12" i="6"/>
  <c r="L12" i="6"/>
  <c r="J12" i="6"/>
  <c r="H12" i="6"/>
  <c r="F12" i="6"/>
  <c r="C12" i="6"/>
  <c r="C9" i="6"/>
  <c r="L51" i="5"/>
  <c r="L50" i="5"/>
  <c r="L49" i="5"/>
  <c r="L48" i="5"/>
  <c r="K47" i="5"/>
  <c r="J47" i="5"/>
  <c r="I47" i="5"/>
  <c r="H47" i="5"/>
  <c r="G47" i="5"/>
  <c r="F47" i="5"/>
  <c r="E47" i="5"/>
  <c r="D47" i="5"/>
  <c r="L46" i="5"/>
  <c r="L45" i="5"/>
  <c r="L44" i="5"/>
  <c r="L43" i="5"/>
  <c r="K42" i="5"/>
  <c r="J42" i="5"/>
  <c r="I42" i="5"/>
  <c r="H42" i="5"/>
  <c r="G42" i="5"/>
  <c r="F42" i="5"/>
  <c r="E42" i="5"/>
  <c r="D42" i="5"/>
  <c r="L41" i="5"/>
  <c r="L40" i="5"/>
  <c r="L39" i="5"/>
  <c r="L38" i="5"/>
  <c r="K37" i="5"/>
  <c r="J37" i="5"/>
  <c r="I37" i="5"/>
  <c r="H37" i="5"/>
  <c r="G37" i="5"/>
  <c r="F37" i="5"/>
  <c r="E37" i="5"/>
  <c r="D37" i="5"/>
  <c r="L36" i="5"/>
  <c r="L35" i="5"/>
  <c r="K34" i="5"/>
  <c r="K9" i="5" s="1"/>
  <c r="I34" i="5"/>
  <c r="I32" i="5" s="1"/>
  <c r="H34" i="5"/>
  <c r="H32" i="5" s="1"/>
  <c r="G34" i="5"/>
  <c r="G9" i="5" s="1"/>
  <c r="F34" i="5"/>
  <c r="F32" i="5" s="1"/>
  <c r="E34" i="5"/>
  <c r="D33" i="5"/>
  <c r="L33" i="5" s="1"/>
  <c r="J32" i="5"/>
  <c r="L31" i="5"/>
  <c r="L30" i="5"/>
  <c r="L29" i="5"/>
  <c r="L28" i="5"/>
  <c r="K27" i="5"/>
  <c r="J27" i="5"/>
  <c r="I27" i="5"/>
  <c r="H27" i="5"/>
  <c r="G27" i="5"/>
  <c r="F27" i="5"/>
  <c r="E27" i="5"/>
  <c r="D27" i="5"/>
  <c r="L26" i="5"/>
  <c r="L25" i="5"/>
  <c r="L24" i="5"/>
  <c r="E23" i="5"/>
  <c r="E8" i="5" s="1"/>
  <c r="K22" i="5"/>
  <c r="J22" i="5"/>
  <c r="I22" i="5"/>
  <c r="H22" i="5"/>
  <c r="G22" i="5"/>
  <c r="F22" i="5"/>
  <c r="D22" i="5"/>
  <c r="L21" i="5"/>
  <c r="L20" i="5"/>
  <c r="L19" i="5"/>
  <c r="L18" i="5"/>
  <c r="K17" i="5"/>
  <c r="J17" i="5"/>
  <c r="I17" i="5"/>
  <c r="H17" i="5"/>
  <c r="G17" i="5"/>
  <c r="F17" i="5"/>
  <c r="E17" i="5"/>
  <c r="D17" i="5"/>
  <c r="L16" i="5"/>
  <c r="L15" i="5"/>
  <c r="E14" i="5"/>
  <c r="E12" i="5" s="1"/>
  <c r="D13" i="5"/>
  <c r="K12" i="5"/>
  <c r="J12" i="5"/>
  <c r="I12" i="5"/>
  <c r="H12" i="5"/>
  <c r="G12" i="5"/>
  <c r="F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J9" i="5"/>
  <c r="D9" i="5"/>
  <c r="K8" i="5"/>
  <c r="J8" i="5"/>
  <c r="I8" i="5"/>
  <c r="H8" i="5"/>
  <c r="G8" i="5"/>
  <c r="F8" i="5"/>
  <c r="N136" i="4"/>
  <c r="N135" i="4"/>
  <c r="N134" i="4"/>
  <c r="N133" i="4"/>
  <c r="M132" i="4"/>
  <c r="L132" i="4"/>
  <c r="L131" i="4" s="1"/>
  <c r="K132" i="4"/>
  <c r="K131" i="4" s="1"/>
  <c r="J132" i="4"/>
  <c r="J131" i="4" s="1"/>
  <c r="I132" i="4"/>
  <c r="I131" i="4" s="1"/>
  <c r="H132" i="4"/>
  <c r="H131" i="4" s="1"/>
  <c r="G132" i="4"/>
  <c r="G131" i="4" s="1"/>
  <c r="F132" i="4"/>
  <c r="F131" i="4" s="1"/>
  <c r="M131" i="4"/>
  <c r="N130" i="4"/>
  <c r="G129" i="4"/>
  <c r="N129" i="4" s="1"/>
  <c r="F128" i="4"/>
  <c r="N128" i="4" s="1"/>
  <c r="N127" i="4"/>
  <c r="F126" i="4"/>
  <c r="N126" i="4" s="1"/>
  <c r="M125" i="4"/>
  <c r="M124" i="4" s="1"/>
  <c r="L125" i="4"/>
  <c r="L124" i="4" s="1"/>
  <c r="K125" i="4"/>
  <c r="K124" i="4" s="1"/>
  <c r="J125" i="4"/>
  <c r="J124" i="4" s="1"/>
  <c r="I125" i="4"/>
  <c r="I124" i="4" s="1"/>
  <c r="H125" i="4"/>
  <c r="H124" i="4" s="1"/>
  <c r="N123" i="4"/>
  <c r="N122" i="4"/>
  <c r="F121" i="4"/>
  <c r="N121" i="4" s="1"/>
  <c r="M120" i="4"/>
  <c r="L120" i="4"/>
  <c r="L119" i="4" s="1"/>
  <c r="K120" i="4"/>
  <c r="K119" i="4" s="1"/>
  <c r="J120" i="4"/>
  <c r="J119" i="4" s="1"/>
  <c r="I120" i="4"/>
  <c r="I119" i="4" s="1"/>
  <c r="H120" i="4"/>
  <c r="H119" i="4" s="1"/>
  <c r="G120" i="4"/>
  <c r="G119" i="4" s="1"/>
  <c r="F120" i="4"/>
  <c r="F119" i="4" s="1"/>
  <c r="M119" i="4"/>
  <c r="F118" i="4"/>
  <c r="N118" i="4" s="1"/>
  <c r="N117" i="4"/>
  <c r="N116" i="4"/>
  <c r="F115" i="4"/>
  <c r="N115" i="4" s="1"/>
  <c r="G114" i="4"/>
  <c r="N114" i="4" s="1"/>
  <c r="N113" i="4"/>
  <c r="N112" i="4"/>
  <c r="N111" i="4"/>
  <c r="I110" i="4"/>
  <c r="H110" i="4"/>
  <c r="G110" i="4"/>
  <c r="N109" i="4"/>
  <c r="F108" i="4"/>
  <c r="N108" i="4" s="1"/>
  <c r="N107" i="4"/>
  <c r="G106" i="4"/>
  <c r="N106" i="4" s="1"/>
  <c r="F105" i="4"/>
  <c r="N105" i="4" s="1"/>
  <c r="F104" i="4"/>
  <c r="N104" i="4" s="1"/>
  <c r="G103" i="4"/>
  <c r="F103" i="4"/>
  <c r="N102" i="4"/>
  <c r="F101" i="4"/>
  <c r="N101" i="4" s="1"/>
  <c r="F100" i="4"/>
  <c r="N100" i="4" s="1"/>
  <c r="F99" i="4"/>
  <c r="N99" i="4" s="1"/>
  <c r="N98" i="4"/>
  <c r="H97" i="4"/>
  <c r="N97" i="4" s="1"/>
  <c r="N96" i="4"/>
  <c r="F95" i="4"/>
  <c r="N95" i="4" s="1"/>
  <c r="M94" i="4"/>
  <c r="K94" i="4"/>
  <c r="L94" i="4" s="1"/>
  <c r="L92" i="4" s="1"/>
  <c r="G94" i="4"/>
  <c r="F94" i="4"/>
  <c r="M93" i="4"/>
  <c r="L93" i="4"/>
  <c r="K93" i="4"/>
  <c r="J93" i="4"/>
  <c r="I93" i="4"/>
  <c r="H93" i="4"/>
  <c r="G93" i="4"/>
  <c r="F93" i="4"/>
  <c r="J92" i="4"/>
  <c r="I92" i="4"/>
  <c r="N90" i="4"/>
  <c r="N89" i="4"/>
  <c r="N88" i="4"/>
  <c r="F87" i="4"/>
  <c r="N87" i="4" s="1"/>
  <c r="N86" i="4"/>
  <c r="N85" i="4"/>
  <c r="N84" i="4"/>
  <c r="N83" i="4"/>
  <c r="N82" i="4"/>
  <c r="F81" i="4"/>
  <c r="N81" i="4" s="1"/>
  <c r="N80" i="4"/>
  <c r="F79" i="4"/>
  <c r="N79" i="4" s="1"/>
  <c r="N78" i="4"/>
  <c r="N77" i="4"/>
  <c r="M76" i="4"/>
  <c r="M75" i="4" s="1"/>
  <c r="L76" i="4"/>
  <c r="L75" i="4" s="1"/>
  <c r="K76" i="4"/>
  <c r="K75" i="4" s="1"/>
  <c r="J76" i="4"/>
  <c r="J75" i="4" s="1"/>
  <c r="I76" i="4"/>
  <c r="I75" i="4" s="1"/>
  <c r="H76" i="4"/>
  <c r="H75" i="4" s="1"/>
  <c r="G76" i="4"/>
  <c r="G75" i="4" s="1"/>
  <c r="N74" i="4"/>
  <c r="F73" i="4"/>
  <c r="N73" i="4" s="1"/>
  <c r="N72" i="4"/>
  <c r="F71" i="4"/>
  <c r="N71" i="4" s="1"/>
  <c r="N70" i="4"/>
  <c r="G69" i="4"/>
  <c r="N69" i="4" s="1"/>
  <c r="G68" i="4"/>
  <c r="N68" i="4" s="1"/>
  <c r="N67" i="4"/>
  <c r="F66" i="4"/>
  <c r="N66" i="4" s="1"/>
  <c r="N65" i="4"/>
  <c r="G64" i="4"/>
  <c r="N64" i="4" s="1"/>
  <c r="F63" i="4"/>
  <c r="N63" i="4" s="1"/>
  <c r="N62" i="4"/>
  <c r="N61" i="4"/>
  <c r="N60" i="4"/>
  <c r="N59" i="4"/>
  <c r="N58" i="4"/>
  <c r="F57" i="4"/>
  <c r="N57" i="4" s="1"/>
  <c r="G56" i="4"/>
  <c r="N56" i="4" s="1"/>
  <c r="N55" i="4"/>
  <c r="G54" i="4"/>
  <c r="N54" i="4" s="1"/>
  <c r="N53" i="4"/>
  <c r="N52" i="4"/>
  <c r="F51" i="4"/>
  <c r="N51" i="4" s="1"/>
  <c r="N50" i="4"/>
  <c r="N49" i="4"/>
  <c r="N48" i="4"/>
  <c r="F47" i="4"/>
  <c r="N47" i="4" s="1"/>
  <c r="F46" i="4"/>
  <c r="N46" i="4" s="1"/>
  <c r="F45" i="4"/>
  <c r="N45" i="4" s="1"/>
  <c r="F44" i="4"/>
  <c r="N44" i="4" s="1"/>
  <c r="F43" i="4"/>
  <c r="N43" i="4" s="1"/>
  <c r="F42" i="4"/>
  <c r="N42" i="4" s="1"/>
  <c r="N41" i="4"/>
  <c r="F40" i="4"/>
  <c r="N40" i="4" s="1"/>
  <c r="N39" i="4"/>
  <c r="F38" i="4"/>
  <c r="N38" i="4" s="1"/>
  <c r="F37" i="4"/>
  <c r="N37" i="4" s="1"/>
  <c r="F36" i="4"/>
  <c r="N36" i="4" s="1"/>
  <c r="F35" i="4"/>
  <c r="N35" i="4" s="1"/>
  <c r="F34" i="4"/>
  <c r="N34" i="4" s="1"/>
  <c r="F33" i="4"/>
  <c r="N33" i="4" s="1"/>
  <c r="F32" i="4"/>
  <c r="N32" i="4" s="1"/>
  <c r="F31" i="4"/>
  <c r="N31" i="4" s="1"/>
  <c r="F30" i="4"/>
  <c r="N30" i="4" s="1"/>
  <c r="F29" i="4"/>
  <c r="N29" i="4" s="1"/>
  <c r="F28" i="4"/>
  <c r="N28" i="4" s="1"/>
  <c r="F27" i="4"/>
  <c r="N26" i="4"/>
  <c r="M25" i="4"/>
  <c r="M10" i="4" s="1"/>
  <c r="L25" i="4"/>
  <c r="K25" i="4"/>
  <c r="J25" i="4"/>
  <c r="I25" i="4"/>
  <c r="H25" i="4"/>
  <c r="G25" i="4"/>
  <c r="M24" i="4"/>
  <c r="L24" i="4"/>
  <c r="K24" i="4"/>
  <c r="J24" i="4"/>
  <c r="I24" i="4"/>
  <c r="H24" i="4"/>
  <c r="N22" i="4"/>
  <c r="N21" i="4"/>
  <c r="N20" i="4"/>
  <c r="N19" i="4"/>
  <c r="N18" i="4"/>
  <c r="F17" i="4"/>
  <c r="N17" i="4" s="1"/>
  <c r="M16" i="4"/>
  <c r="L16" i="4"/>
  <c r="K16" i="4"/>
  <c r="J16" i="4"/>
  <c r="I16" i="4"/>
  <c r="H16" i="4"/>
  <c r="G16" i="4"/>
  <c r="F16" i="4"/>
  <c r="N15" i="4"/>
  <c r="N14" i="4"/>
  <c r="N13" i="4"/>
  <c r="G12" i="4"/>
  <c r="N12" i="4" s="1"/>
  <c r="M11" i="4"/>
  <c r="L11" i="4"/>
  <c r="K11" i="4"/>
  <c r="J11" i="4"/>
  <c r="I11" i="4"/>
  <c r="H11" i="4"/>
  <c r="F11" i="4"/>
  <c r="B127" i="3"/>
  <c r="B207" i="9" s="1"/>
  <c r="F94" i="3"/>
  <c r="E94" i="3"/>
  <c r="M61" i="3"/>
  <c r="L61" i="3"/>
  <c r="K61" i="3"/>
  <c r="J61" i="3"/>
  <c r="I61" i="3"/>
  <c r="H61" i="3"/>
  <c r="G61" i="3"/>
  <c r="E61" i="3"/>
  <c r="G38" i="2"/>
  <c r="G35" i="2"/>
  <c r="G32" i="2"/>
  <c r="G31" i="2"/>
  <c r="G30" i="2"/>
  <c r="G29" i="2"/>
  <c r="G10" i="2" s="1"/>
  <c r="G26" i="2"/>
  <c r="G25" i="2"/>
  <c r="G22" i="2"/>
  <c r="G21" i="2"/>
  <c r="G20" i="2"/>
  <c r="G19" i="2"/>
  <c r="G18" i="2"/>
  <c r="G15" i="2"/>
  <c r="G14" i="2"/>
  <c r="J23" i="4" l="1"/>
  <c r="I91" i="4"/>
  <c r="J91" i="4"/>
  <c r="I10" i="4"/>
  <c r="F24" i="4"/>
  <c r="F9" i="5"/>
  <c r="G7" i="5"/>
  <c r="K23" i="4"/>
  <c r="L10" i="4"/>
  <c r="J7" i="5"/>
  <c r="G32" i="5"/>
  <c r="H10" i="4"/>
  <c r="F92" i="4"/>
  <c r="F91" i="4" s="1"/>
  <c r="F7" i="5"/>
  <c r="L34" i="5"/>
  <c r="L37" i="5"/>
  <c r="L42" i="5"/>
  <c r="L47" i="5"/>
  <c r="J9" i="4"/>
  <c r="I23" i="4"/>
  <c r="J10" i="4"/>
  <c r="H92" i="4"/>
  <c r="H91" i="4" s="1"/>
  <c r="H9" i="5"/>
  <c r="H7" i="5" s="1"/>
  <c r="D8" i="5"/>
  <c r="L8" i="5" s="1"/>
  <c r="G11" i="4"/>
  <c r="N11" i="4" s="1"/>
  <c r="N16" i="4"/>
  <c r="G10" i="4"/>
  <c r="K10" i="4"/>
  <c r="G92" i="4"/>
  <c r="G91" i="4" s="1"/>
  <c r="N103" i="4"/>
  <c r="L11" i="5"/>
  <c r="D12" i="5"/>
  <c r="L12" i="5" s="1"/>
  <c r="L13" i="5"/>
  <c r="L17" i="5"/>
  <c r="K7" i="5"/>
  <c r="L9" i="4"/>
  <c r="L91" i="4"/>
  <c r="N110" i="4"/>
  <c r="F125" i="4"/>
  <c r="F124" i="4" s="1"/>
  <c r="E22" i="5"/>
  <c r="L22" i="5" s="1"/>
  <c r="L23" i="5"/>
  <c r="L27" i="5"/>
  <c r="D32" i="5"/>
  <c r="K32" i="5"/>
  <c r="N131" i="4"/>
  <c r="I9" i="4"/>
  <c r="F25" i="4"/>
  <c r="F10" i="4" s="1"/>
  <c r="N93" i="4"/>
  <c r="E9" i="5"/>
  <c r="E7" i="5" s="1"/>
  <c r="I9" i="5"/>
  <c r="I7" i="5" s="1"/>
  <c r="N94" i="4"/>
  <c r="N76" i="4"/>
  <c r="N119" i="4"/>
  <c r="N132" i="4"/>
  <c r="N27" i="4"/>
  <c r="G24" i="4"/>
  <c r="L14" i="5"/>
  <c r="E32" i="5"/>
  <c r="N120" i="4"/>
  <c r="L10" i="5"/>
  <c r="H23" i="4"/>
  <c r="L23" i="4"/>
  <c r="M23" i="4"/>
  <c r="F76" i="4"/>
  <c r="F75" i="4" s="1"/>
  <c r="N75" i="4" s="1"/>
  <c r="K92" i="4"/>
  <c r="K91" i="4" s="1"/>
  <c r="G125" i="4"/>
  <c r="G124" i="4" s="1"/>
  <c r="M92" i="4"/>
  <c r="M9" i="4" s="1"/>
  <c r="H9" i="4" l="1"/>
  <c r="H8" i="4" s="1"/>
  <c r="N124" i="4"/>
  <c r="D7" i="5"/>
  <c r="I8" i="4"/>
  <c r="F23" i="4"/>
  <c r="N24" i="4"/>
  <c r="L7" i="5"/>
  <c r="L8" i="4"/>
  <c r="J8" i="4"/>
  <c r="N10" i="4"/>
  <c r="L32" i="5"/>
  <c r="L9" i="5"/>
  <c r="N25" i="4"/>
  <c r="M8" i="4"/>
  <c r="K9" i="4"/>
  <c r="K8" i="4" s="1"/>
  <c r="F9" i="4"/>
  <c r="F8" i="4" s="1"/>
  <c r="N92" i="4"/>
  <c r="M91" i="4"/>
  <c r="N91" i="4" s="1"/>
  <c r="G23" i="4"/>
  <c r="G9" i="4"/>
  <c r="G8" i="4" s="1"/>
  <c r="N125" i="4"/>
  <c r="N23" i="4" l="1"/>
  <c r="N9" i="4"/>
  <c r="N8" i="4"/>
</calcChain>
</file>

<file path=xl/sharedStrings.xml><?xml version="1.0" encoding="utf-8"?>
<sst xmlns="http://schemas.openxmlformats.org/spreadsheetml/2006/main" count="2775" uniqueCount="1147">
  <si>
    <t>Приложение 1
к протоколу заседания управляющего совета государственной программы "Социальная поддержка граждан в Оренбургской области"</t>
  </si>
  <si>
    <t xml:space="preserve">Значение показателей государственной программы </t>
  </si>
  <si>
    <t>№ п/п</t>
  </si>
  <si>
    <t>Наименование показателя</t>
  </si>
  <si>
    <t xml:space="preserve">Единица измерения показателя </t>
  </si>
  <si>
    <t xml:space="preserve">Базовое значение показателя  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</si>
  <si>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</si>
  <si>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</si>
  <si>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</si>
  <si>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Информационная система</t>
  </si>
  <si>
    <t>Связь с иными государственными  программами Оренбургской области</t>
  </si>
  <si>
    <t>Создание условий для роста благосостояния граждан – получателей мер социальной поддержки, повышение доступности социального обслуживания населения</t>
  </si>
  <si>
    <t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</si>
  <si>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 процентов</t>
  </si>
  <si>
    <t>-</t>
  </si>
  <si>
    <t>Министерство социального развития Оренбургской области (далее - МСР)</t>
  </si>
  <si>
    <t>повышение ожидаемой продолжительности жизни до 78 лет</t>
  </si>
  <si>
    <t>Государственная автоматизированная информационная система «Электронный социальный реестр населения Оренбургской области» (далее - ГАИС «ЭСРН»)</t>
  </si>
  <si>
    <t>Доля граждан старше трудоспособного возраста и инвалидов, получающих услуги в рамках системы долговременного ухода,  от общего числа граждан старше трудоспособного возраста и инвалидов, нуждающихся в долговременном уходе</t>
  </si>
  <si>
    <t>МСР</t>
  </si>
  <si>
    <t>ГАИС «ЭСРН»</t>
  </si>
  <si>
    <t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t>
  </si>
  <si>
    <t>процентов</t>
  </si>
  <si>
    <t>снижение уровня бедности в два раза по сравнению с показателем 2017 года</t>
  </si>
  <si>
    <t>Доля граждан, охваченных государственной социальной помощью на основании социального контракта, в общей численности малоимущих граждан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</si>
  <si>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</si>
  <si>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</si>
  <si>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штук</t>
  </si>
  <si>
    <t>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</t>
  </si>
  <si>
    <t>Доля пожилых граждан, вовлеченных в мероприятия по увеличению  периода активного долголетия (нарастающим итогом)</t>
  </si>
  <si>
    <t>Доля семей с детьми, получивших государственную поддержку, в общей численности семей с детьми, имеющих на неё право и обратившихся за её получением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</si>
  <si>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</t>
  </si>
  <si>
    <t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t>
  </si>
  <si>
    <t>ГАИС «ЭСРН», 
сайт Росстата</t>
  </si>
  <si>
    <t>Доля жителей области, охваченных мероприятиями проектов (программ) социально ориентированных некоммерческих организаций</t>
  </si>
  <si>
    <t>обеспечение устойчивого роста численности населения Российской Федерации; повышение ожидаемой продолжительности жизни до 78 лет</t>
  </si>
  <si>
    <t>Объем просроченной кредиторской задолженности по обязательствам министерства социального развития Оренбургской области</t>
  </si>
  <si>
    <t>тысяч
рублей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</si>
  <si>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года; повышение ожидаемой продолжительности жизни до 78 лет</t>
  </si>
  <si>
    <t>WEB-консолидация</t>
  </si>
  <si>
    <t>Количество семей отдельных категорий граждан, обеспеченных жильем</t>
  </si>
  <si>
    <t>тысяч
семей</t>
  </si>
  <si>
    <t>МСР 
(в части детей-сирот и детей, оставшихсе без попечения родителей)</t>
  </si>
  <si>
    <t xml:space="preserve">Государственная программа "Стимулирование развития жилищного строительства в Оренбургской области" </t>
  </si>
  <si>
    <t>Численность детей, охваченных организованными формами отдыха и (или) оздоровления в организациях отдыха детей  и их оздоровления</t>
  </si>
  <si>
    <t>тысяч человек</t>
  </si>
  <si>
    <t xml:space="preserve">Приложение 2
к протоколу заседания управляющего совета государственной программы "Социальная поддержка граждан в Оренбургской области"
</t>
  </si>
  <si>
    <t xml:space="preserve">Задачи, планируемые в рамках структурных элементов государственной программы </t>
  </si>
  <si>
    <t>Задачи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</si>
  <si>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</si>
  <si>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</si>
  <si>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Региональный проект «Финансовая поддержка семей при рождении детей» (Оренбургская область) (далее - региональный проект «Финансовая поддержка семей при рождении детей»)</t>
  </si>
  <si>
    <t>Куратор: Савинова Татьяна Леонидовна – вице-губернатор – заместитель председателя Правительства Оренбургской области по социальной политике – министр здравоохранения Оренбургской области</t>
  </si>
  <si>
    <t>Ответственный за реализацию – МСР</t>
  </si>
  <si>
    <t>1.1.</t>
  </si>
  <si>
    <t>Обеспечение финансовой поддержки семей при рождении детей</t>
  </si>
  <si>
    <r>
      <t xml:space="preserve">Минимизация неблагоприятных последствий изменения материального положения граждан в связи с рождением детей </t>
    </r>
    <r>
      <rPr>
        <i/>
        <sz val="12"/>
        <color theme="1"/>
        <rFont val="Times New Roman"/>
        <family val="1"/>
        <charset val="204"/>
      </rPr>
      <t xml:space="preserve"> </t>
    </r>
  </si>
  <si>
    <t>Региональный проект «Разработка и реализация программы системной поддержки и повышения качества жизни граждан старшего поколения» (Оренбургская область)
(далее - региональный проект «Старшее поколение»)</t>
  </si>
  <si>
    <t>Ответственный за реализацию: МСР</t>
  </si>
  <si>
    <t>2.1.</t>
  </si>
  <si>
    <t>Лица старше трудоспособного возраста и инвалиды, нуждающиеся в социальном обслуживании, обеспечены системой долговременного ухода</t>
  </si>
  <si>
    <r>
      <t>Граждане старше трудоспособного возраста и инвалиды получат услуги в рамках системы долговременного ухода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</si>
  <si>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«Предоставление мер социальной поддержки отдельным категориям граждан»</t>
    </r>
    <r>
      <rPr>
        <sz val="12"/>
        <color theme="1"/>
        <rFont val="Times New Roman"/>
        <family val="1"/>
        <charset val="204"/>
      </rPr>
      <t xml:space="preserve"> </t>
    </r>
  </si>
  <si>
    <t>Срок реализации: 2023-2030 годы</t>
  </si>
  <si>
    <t>3.1.</t>
  </si>
  <si>
    <t xml:space="preserve">Выполнение обязательств государства по социальной поддержке отдельных категорий граждан </t>
  </si>
  <si>
    <t>Повышение уровня жизни отдельных категорий граждан - получателей мер социальной поддержки</t>
  </si>
  <si>
    <t xml:space="preserve">Комплекс процессных мероприятий «Развитие системы социального обслуживания населения» </t>
  </si>
  <si>
    <t>4.1.</t>
  </si>
  <si>
    <t>Обеспечение потребности граждан в социальном обслуживании</t>
  </si>
  <si>
    <t>Улучшение условий жизнедеятельности нуждающихся категорий граждан и расширение их возможностей самостоятельно обеспечивать свои основные жизненные потребности</t>
  </si>
  <si>
    <r>
      <t>Комплекс процессных мероприятий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«Обеспечение государственной поддержки семей, имеющих детей»</t>
    </r>
    <r>
      <rPr>
        <sz val="12"/>
        <color theme="1"/>
        <rFont val="Times New Roman"/>
        <family val="1"/>
        <charset val="204"/>
      </rPr>
      <t xml:space="preserve"> </t>
    </r>
  </si>
  <si>
    <t>5.1.</t>
  </si>
  <si>
    <t>Создание благоприятных условий для жизнедеятельности семей с детьми</t>
  </si>
  <si>
    <t xml:space="preserve">Созданы благоприятные условия для жизнедеятельности семьи, функционирования института семьи и рождения детей, обеспечены дополнительные меры социальной поддержки семьям с детьми </t>
  </si>
  <si>
    <r>
      <t>Комплекс процессных мероприятий «Государственная поддержка социально ориентированных некоммерческих организаций</t>
    </r>
    <r>
      <rPr>
        <sz val="12"/>
        <color theme="1"/>
        <rFont val="Times New Roman"/>
        <family val="1"/>
        <charset val="204"/>
      </rPr>
      <t>»</t>
    </r>
  </si>
  <si>
    <t> Срок реализации: 2023-2030 годы</t>
  </si>
  <si>
    <t>6.1.</t>
  </si>
  <si>
    <t>Расширение участия негосударственных некоммерческих организаций в решении социальных вопросов населения</t>
  </si>
  <si>
    <t>Расширение спектра и повышение качества услуг, предоставляемых населению</t>
  </si>
  <si>
    <t>Комплекс процессных мероприятий «Организация деятельности системы социальной защиты населения»</t>
  </si>
  <si>
    <t>7.1.</t>
  </si>
  <si>
    <t>Создание условий для обеспечения деятельности системы социальной защиты населения</t>
  </si>
  <si>
    <t>Организация деятельности системы социальной защиты населения</t>
  </si>
  <si>
    <t>Комплекс процессных мероприятий «Организация отдыха детей и их оздоровления»</t>
  </si>
  <si>
    <t>8.1.</t>
  </si>
  <si>
    <t>Создание условий для организации и обеспечения отдыха и оздоровления детей</t>
  </si>
  <si>
    <t xml:space="preserve">Организованы отдых и оздоровление детей, модернизована инфраструктура организаций отдыха детей и их оздоровления  </t>
  </si>
  <si>
    <t xml:space="preserve">Приложение 3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</si>
  <si>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Перечень мероприятий (результатов), направленных на реализацию задач структурныых элементов государственной программы </t>
  </si>
  <si>
    <t>Наименование мероприятия (результата)</t>
  </si>
  <si>
    <t>Характеристика</t>
  </si>
  <si>
    <t>Единица измерения</t>
  </si>
  <si>
    <t xml:space="preserve">Базовое значение </t>
  </si>
  <si>
    <t>Значения мероприятия (результата) по годам</t>
  </si>
  <si>
    <t>Связь с иными государственными программами Оренбургской области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</si>
  <si>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Региональный проект «Финансовая поддержка семей при рождении детей»</t>
    </r>
  </si>
  <si>
    <t>Задача: Обеспечение финансовой поддержки семей при рождении детей</t>
  </si>
  <si>
    <t>Результат "Семьи при одновременном рождении двух и более детей получили единовременную материальную помощь в размере 25 000 рублей на каждого ребенка"</t>
  </si>
  <si>
    <t>Государственным казенным учреждением Оренбургской области "Центр социальной поддержки населения" (далее - ГКУ "ЦСПН") сформированы списки получателей единовременной материальной помощи при одновременном рождении двух и более детей.  
МСР осуществлен мониторинг её предоставления.</t>
  </si>
  <si>
    <t>семья</t>
  </si>
  <si>
    <t>1.2.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</si>
  <si>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t>
  </si>
  <si>
    <t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лет, за счет субсидии из федерального бюджета бюджету Оренбургской области.  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</si>
  <si>
    <t>тысяча семей</t>
  </si>
  <si>
    <t>1.3.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</si>
  <si>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t>
  </si>
  <si>
    <t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лет, за счет средств областного бюджета.  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</si>
  <si>
    <t>1.4.</t>
  </si>
  <si>
    <t>Результат "Семьи, имеющие трех и более детей, получили сертификат на региональный материнский (семейный) капитал"</t>
  </si>
  <si>
    <t xml:space="preserve">ГКУ "ЦСПН" организован прием и своевременное рассмотрение заявлений о выдаче сертификата на региональный материнский (семейный) капитал семьям, имеющим трех и более детей. МСР осуществлен мониторинг предоставления сертификата на региональный материнский (семейный) капитал </t>
  </si>
  <si>
    <t>1.5.</t>
  </si>
  <si>
    <t>Результат "Семьи, имеющие трех и более детей распорядились средствами регионального материнского (семейного) капитала"</t>
  </si>
  <si>
    <t>ГКУ "ЦСПН" организован прием и своевременное рассмотрение заявлений о распоряжении средствами регионального материнского (семейного) капитала  семьям, имеющим трех и более детей. МСР осуществлен мониторинг распоряжении средствами регионального материнского (семейного) капитала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</si>
  <si>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0"/>
        <color theme="1"/>
        <rFont val="Times New Roman"/>
        <family val="1"/>
        <charset val="204"/>
      </rPr>
      <t>Региональный проект «Старшее поколение»</t>
    </r>
  </si>
  <si>
    <t>Задача: Лица старше трудоспособного возраста и инвалиды, нуждающиеся в социальном обслуживании, обеспечены системой долговременного ухода</t>
  </si>
  <si>
    <t>Результат "Граждане старше трудоспособного возраста и инвалиды получили услуги в рамках системы долговременного ухода"</t>
  </si>
  <si>
    <t>человек</t>
  </si>
  <si>
    <t>2.2.</t>
  </si>
  <si>
    <t>Результат "Созданы приемные семьи для граждан пожилого возраста и инвалидов"</t>
  </si>
  <si>
    <t>В соответствии с Законом Оренбургской области от 12.09.2013 
№ 754/531-V-ОЗ "Об организации и осуществлении деятельности приемных семей для граждан пожилого возраста и инвалидов на территории Оренбургской области" комплексными центрами социального обслуживания населения в городах и районах области (далее - КЦСОН) организована работа по созданию приемных семей для граждан пожилого возраста и инвалидов. МСР  осуществлен контроль за  деятельностью организации приемных семей для граждан пожилого возраста и инвалидов на территории Оренбургской области</t>
  </si>
  <si>
    <t>процент</t>
  </si>
  <si>
    <t>2.3.</t>
  </si>
  <si>
    <t>Результат "Организовано обучение компьютерной грамотности граждан пожилого возраста"</t>
  </si>
  <si>
    <t xml:space="preserve">В соответствии с постановлением Правительства Оренбургской области от 07.06.2021 № 439-пп "Об организации обучения компьютерной грамотности граждан пожилого возраста" сформированы списки граждан пожилого возраста, желающих пройти обучение компьютерной грамотности, и организована работа по их обучению </t>
  </si>
  <si>
    <t>2.4.</t>
  </si>
  <si>
    <t>Результат "Приобретено оборудование для отделений (групп) дневного пребывания для граждан пожилого возраста и инвалидов"</t>
  </si>
  <si>
    <t>условная единица</t>
  </si>
  <si>
    <t>2.5.</t>
  </si>
  <si>
    <t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t>
  </si>
  <si>
    <t>В соответствии с постановлением Правительства Оренбургской области от  29.08.2023 № 845-пп "О региональной программе повышения качества жизни граждан старше трудоспособного возраста, увеличения периода активного долголетия, продолжительности здоровой жизни и вовлечения граждан старше трудоспособного возраста в систематические занятия физической культурой и спортом на территории Оренбургской области на 2023‒2024 годы" проводятся социально-оздоровительные, профилактические, социокультурные мероприятия для граждан пожилого возраста. Приобретено оборудование для 40 КЦСОН.</t>
  </si>
  <si>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Комплекс процессных мероприятий «Предоставление мер социальной поддержки отдельным категориям граждан»</t>
    </r>
  </si>
  <si>
    <t>Задача: Выполнение обязательств государства по социальной поддержке отдельных категорий граждан</t>
  </si>
  <si>
    <t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t>
  </si>
  <si>
    <t>ГКУ "ЦСПН"  сформированы списки ветеранов подразделений особого риска и обеспечены выплаты на основании реестра, приуроченные к 70-й годовщине со дня Тоцких войсковых учений с применением ядерного оружия (в 2024 году). МСР осуществлен мониторинг предоставления мер социальной поддержки..</t>
  </si>
  <si>
    <t>3.2.</t>
  </si>
  <si>
    <t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</si>
  <si>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 xml:space="preserve">МСР сформированы списки Героев Советского Союза, Героев Российской Федерации и полных кавалеров ордена Славы 3 степеней; Героев Социалистического Труда, Героев Труда Российской Федерации и полных кавалеров ордена Трудовой Славы 3 степеней и обеспечены выплаты на основании реестра.  
ГКУ "ЦСПН" сформированы списки получателей ежемесячной областной надбавки к пенсиям вдов и родителей погибших (умерших) Героев Социалистического Труда и кавалеров ордена Трудовой Славы 3 степеней и обеспечены выплаты на основании реестра. МСР осуществлен мониторинг их предоставления.
</t>
  </si>
  <si>
    <t>3.3.</t>
  </si>
  <si>
    <t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</si>
  <si>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 xml:space="preserve">ГКУ "ЦСПН" сформированы списки получателей мер государственной поддержки и обеспечены выплаты на основании реестра: </t>
  </si>
  <si>
    <t>материальная помощь, приуроченная к празднованию Дня Победы советского народа в Великой Отечественной войне 1941 - 1945 годов;</t>
  </si>
  <si>
    <t xml:space="preserve">материальная помощь ветеранам Великой Отечественной войны, принимавшим участие в обороне города Ленинграда или награжденным знаком «Жителю блокадного Ленинграда», приуроченную к 80-й годовщине со Дня снятия блокады города Ленинграда; </t>
  </si>
  <si>
    <t>материальная помощь участникам Сталинградской битвы, приуроченная к 80-й и 85-й годовщинам со дня разгрома советскими войсками немецко-фашистских войск в Сталинградской битве;</t>
  </si>
  <si>
    <t>материальная помощь участникам Курской битвы, приуроченная к 80-й и 85-й годовщинам со дня разгрома советскими войсками немецко-фашистских войск в Курской битве;</t>
  </si>
  <si>
    <t>ежемесячная материальная помощь лицам, ставшим инвалидами I или II группы в результате выполнения воинских и служебных обязанностей в Республике Афганистан, Чеченской Республике и территориях Содружества Независимых Государств, Сирийской Арабской Республики, Украины, Донецкой Народной Республики, Луганской Народной Республики, а также на территориях Запорожской области и Херсонской области. 
МСР осуществлен мониторинг предоставления мер социальной поддержки.</t>
  </si>
  <si>
    <t>МСР сформированы списки получателей материальной помощи ветеранам и инвалидам Великой Отечественной войны, супруге (супругу) погибшего (умершего) участника (инвалида) Великой Отечественной войны, не вступившей (не вступившему) в повторный брак, членам семей погибших (умерших) участников и инвалидов Великой Отечественной войны, состоявшим на его иждивении и получающим пенсию по случаю потери кормильца (имеющим право на ее получение) в соответствии с пенсионным законодательством Российской Федерации,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неотложных ремонтных работ в занимаемом жилом помещении и (или) работ по реконструкции жилого помещения, и обеспечены выплаты на основании рееестра.</t>
  </si>
  <si>
    <t>3.4.</t>
  </si>
  <si>
    <t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t>
  </si>
  <si>
    <t>ГКУ "ЦСПН" сформированы списки получателей социальных выплат и компенсаций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войны,  и обеспечены выплаты на основании реестра. 
МСР осуществлен мониторинг предоставления мер социальной поддержки.</t>
  </si>
  <si>
    <t>МЗ  предоставлены меры социальной поддержки по льготному лекарственному обеспечению тружеников тыла; льготному зубопротезированию ветеранов труда и тружеников тыла</t>
  </si>
  <si>
    <t>3.5.</t>
  </si>
  <si>
    <t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t>
  </si>
  <si>
    <t>ГКУ "ЦСПН" сформированы списки граждан Российской Федерации, имеющих место жительства на территории Оренбургской области, родившимся в период с 3 сентября 1927 года по 3 сентября 1945 года («Дети войны»), и обеспечены выплаты в соответствии с законодательством Оренбургской области на основании реестра. МСР осуществлен мониторинг предоставления мер социальной поддержки.</t>
  </si>
  <si>
    <t>3.6.</t>
  </si>
  <si>
    <t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t>
  </si>
  <si>
    <t xml:space="preserve">МСР сформированы списки получателей пенсии за выслугу лет государственным гражданским служащим Оренбургской области; дополнительной пенсии лицам, имеющим особые заслуги перед Оренбургской областью; ежемесячной денежной выплаты и возмещения расходов лицам, имеющим награды Оренбургской области и обеспечены выплаты на основании реестра. </t>
  </si>
  <si>
    <t>3.7.</t>
  </si>
  <si>
    <t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</si>
  <si>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субсидии гражданам на оплату жилого помещения и коммунальных услуг, в случае, если их расходы на оплату жилого помещения и коммунальных услуг, рассчитанные исходя из размера региональных стандартов нормативной площади жилого помещения, используемой для расчета субсидий, и размера региональных стандартов стоимости жилищно-коммунальных услуг, превышают величину, соответствующую максимально допустимой доле расходов граждан на оплату жилого помещения и коммунальных услуг в совокупном доходе семьи;</t>
  </si>
  <si>
    <t>ежемесячной денежной компенсации расходов на оплату жилищно-коммунальных услуг инвалидам и участникам Великой Отечественной войны, членам семей погибших инвалидов и участников Великой Отечественной войны, ветеранам боевых действий, гражданам, подвергшимся воздействию радиации вследствие Чернобыльской катастрофы, инвалидам от общего заболевания и детям-инвалидам, ветеранам труда, реабилитированным;</t>
  </si>
  <si>
    <t>МСР осуществлен мониторинг предоставления мер социальной поддержки</t>
  </si>
  <si>
    <t>3.8.</t>
  </si>
  <si>
    <t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t>
  </si>
  <si>
    <t>ГКУ "ЦСПН" сформированы списки отдельных категорий граждан, достигших возраста 70-80 лет, на оплату взноса на капитальный ремонт общего имущества исходя из расходов, произведенных собственником жилого помещения в многоквартирном доме, и обеспечены выплаты на основании реестра. 
МСР осуществлен мониторинг предоставления мер социальной поддержки.</t>
  </si>
  <si>
    <t>3.9.</t>
  </si>
  <si>
    <t>Результат "Граждане получили компенсацию оплаты взноса на капитальный ремонт общего имущества в многоквартирном доме, имеющие право на получение такой компенсации и обратившиеся в установленном порядке за ее получением"</t>
  </si>
  <si>
    <t>тысяча 
человек</t>
  </si>
  <si>
    <t>3.10.</t>
  </si>
  <si>
    <t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</si>
  <si>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ГКУ "ЦСПН" сформированы списки получателей ежегодной денежной выплаты лицам, награжденным нагрудным знаком «Почетный донор России», и обеспечены выплаты на основании реестра. 
МСР осуществлен мониторинг предоставления мер социальной поддержки.</t>
  </si>
  <si>
    <t>3.11.</t>
  </si>
  <si>
    <t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</si>
  <si>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ГКУ "ЦСПН" сформированы списки получателей единовременного денежного пособия и ежемесячной денежной компенсации гражданам при возникновении поствакцинальных осложнений, и обеспечены выплаты на основании реестра. 
МСР осуществлен мониторинг предоставления мер социальной поддержки</t>
  </si>
  <si>
    <t>3.12.</t>
  </si>
  <si>
    <t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</si>
  <si>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В соответствии с законодательством Российской Федерации и Оренбургской области ГКУ "ЦСПН" сформированы списки реабилитированных лиц и лиц, пострадавших от политических репрессий, и обеспечены выплаты  на основании реестра. 
МСР осуществлен мониторинг предоставления мер социальной поддержки.
МЗ  предоставлены меры социальной поддержки по льготному лекарственному обеспечению и зубопротезированию  реабилитированных лиц и лиц, пострадавших от политических репрессий</t>
  </si>
  <si>
    <t>3.13.</t>
  </si>
  <si>
    <t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</si>
  <si>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ГКУ "ЦСПН" сформированы списки получателей социального пособия на погребение супругу, близким родственникам, иным родственникам, законному представителю или иному лицу, взявшему на себя обязанность осуществить погребение умершего,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беременности, и обеспечены выплаты на основании реестра. 
МСР осуществлен мониторинг предоставления мер социальной поддержки</t>
  </si>
  <si>
    <t>3.14.</t>
  </si>
  <si>
    <t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</si>
  <si>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ежемесячной материальной помощи родителям и вдовам (вдовцам)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</t>
  </si>
  <si>
    <t>материальной помощи членам семей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сотрудников органов внутренних дел Российской Федерации (выплата приурочена к Дню сотрудника органов внутренних дел Российской Федерации);</t>
  </si>
  <si>
    <t>военнослужащих, сотрудников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 (выплата приурочена к Дню защитника Отечества).</t>
  </si>
  <si>
    <t>МСР осуществлен мониторинг предоставления мер социальной поддержки.</t>
  </si>
  <si>
    <t xml:space="preserve">МСР сформированы списки получателей мер государственной поддержки и обеспечены выплаты на основании реестра:
единовременная материальная помощь семьям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службы. 
единовременная материальная помощь членам семей военнослужащих,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 результате выполнения служебных обязанностей в ходе специальной военной операции на территориях Украины, Донецкой Народной Республики, Луганской Народной Республики, с 24.02.2022.
</t>
  </si>
  <si>
    <t>3.15.</t>
  </si>
  <si>
    <t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t>
  </si>
  <si>
    <t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 семьям и одиноко проживающим гражданам, находящимся в трудной жизненной ситуации, государственной социальной помощи в трудной жизненной ситуации</t>
  </si>
  <si>
    <t>3.16.</t>
  </si>
  <si>
    <t>Результат "Доля граждан, охваченных государственной социальной помощью на основании социального контракта, в общей численности малоимущих граждан"</t>
  </si>
  <si>
    <t xml:space="preserve"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малоимущим семьям, малоимущим одиноко проживающим гражданам государственной социальной помощи на основании социального контракта по направлениям:
1) поиск работы;
2) осуществление индивидуальной предпринимательской деятельности;
3) ведение личного подсобного хозяйства;
4) осуществление иных мероприятий, направленных на преодоление гражданином трудной жизненной ситуации. Под иными мероприятиями понимаются мероприятия, направленные на оказание государственной социальной помощи в целях удовлетворения текущих потребностей граждан в приобретении товаров первой необходимости, одежды, обуви, лекарственных препаратов, товаров для ведения личного подсобного хозяйства, в лечении, профилактическом медицинском осмотре, в целях стимулирования ведения здорового образа жизни, а также для обеспечения потребности семей в товарах и услугах дошкольного и школьного образования.
</t>
  </si>
  <si>
    <t>3.17.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</si>
  <si>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</si>
  <si>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3.18.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</si>
  <si>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</si>
  <si>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3.19.</t>
  </si>
  <si>
    <t>Результат "Граждане получили государственную социальную помощь на основании социального контракта"</t>
  </si>
  <si>
    <t>единиц</t>
  </si>
  <si>
    <t>3.20.</t>
  </si>
  <si>
    <t xml:space="preserve">Результат "Предоставлены микропроцессорная пластиковая карта «Социальная транспортная карта» </t>
  </si>
  <si>
    <t xml:space="preserve">В целях обеспечения льготного проезда отдельных категорий граждан изготовлены и выданы микропроцессорные пластиковые карты «Социальная транспортная карта» (детям до 14 лет и недееспособным гражданам)  </t>
  </si>
  <si>
    <t>3.21.</t>
  </si>
  <si>
    <t>Результат "Обеспечены жильем отдельные категории граждан"</t>
  </si>
  <si>
    <t>Мероприятие включает в себя:</t>
  </si>
  <si>
    <t>в том числе:</t>
  </si>
  <si>
    <t>обеспечение жильем отдельных категорий граждан, установленных Федеральными законами от 12 января 1995 года № 5-ФЗ «О ветеранах», от 24 ноября 1995 года № 181-ФЗ «О социальной защите инвалидов в Российской Федерации», в соответствии с Указом Президента Российской Федерации от 7 мая 2008 года № 714 «Об обеспечении жильем ветеранов Великой Отечественной войны 1941 - 1945 годов»;</t>
  </si>
  <si>
    <t>3.21.1.</t>
  </si>
  <si>
    <t>ветераны ВОВ</t>
  </si>
  <si>
    <t>3.21.2</t>
  </si>
  <si>
    <t>ветеранов боевых действий</t>
  </si>
  <si>
    <t>3.21.3</t>
  </si>
  <si>
    <t>инвалидов и семей, имеющих детей-инвалидов</t>
  </si>
  <si>
    <t>3.21.4</t>
  </si>
  <si>
    <t>отдельных категорий граждан, обеспеченных жильем по договорам социального найма</t>
  </si>
  <si>
    <t>обеспечение жильем социального найма отдельных категорий граждан в соответствии с законодательством Оренбургской области;</t>
  </si>
  <si>
    <t>человек/семей</t>
  </si>
  <si>
    <t>3.22.</t>
  </si>
  <si>
    <t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</si>
  <si>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 xml:space="preserve">Героям Советского Союза, Героям Российской Федерации, Героям Социалистического труда, полным кавалерам ордена Славы, полным кавалерам Трудовой Славы; участникам Великой Отечественной войны и приравненных к ним лицам; категориям граждан, подвергшимся воздействию радиации вследствие Чернобыльской катастрофы, инвалидам всех категорий, 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 ветеранам боевых действий предоставлены документы, подтверждающие право на льготу по транспортному налогу </t>
  </si>
  <si>
    <t>3.23.</t>
  </si>
  <si>
    <t>Результат "Объем просроченной кредиторской задолженности по выплате пособий, компенсаций и социальных выплат"</t>
  </si>
  <si>
    <t>Организовано финансовое обеспечение деятельности ГКУ "ЦСПН» по исполнению государственных функций по назначению, начислению, выплате и перерасчету пособий, компенсаций и иных социальных выплат</t>
  </si>
  <si>
    <t>3.24.</t>
  </si>
  <si>
    <t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t>
  </si>
  <si>
    <t>Изготовлены и выданы удостоверения для получателей мер социальной поддержки</t>
  </si>
  <si>
    <t>3.25.</t>
  </si>
  <si>
    <t>Результат "Обеспечены автономными пожарными извещателями отдельные категории граждан"</t>
  </si>
  <si>
    <t xml:space="preserve">В соответствии с Порядком, утвержденным постановлением Правительства Оренбургской области от 10.07.2013 № 594-п организована работа по обеспечению автономными пожарными извещателями отдельных категорий граждан: 
имеющие трех и более несовершеннолетних детей; 
находящиеся в социально опасном положении; 
воспитывающие детей-инвалидов (ребенка-инвалида); одинокие родители, воспитывающие несовершеннолетних детей (ребенка); одиноко проживающие престарелые граждане из числа ветеранов ВОВ и инвалидов;
из числа участников специальной военной операции на территориях Украины, Донецкой Народной Республики и Луганской Народной Республики - с 24 февраля 2022 года, а также на территориях Запорожской области и Херсонской области - с 30 сентября 2022 года и членов их семей
</t>
  </si>
  <si>
    <t>3.26.</t>
  </si>
  <si>
    <t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t>
  </si>
  <si>
    <t>ГКУ "ЦСПН" сформированы списки получателей мер государственной поддержки и обеспечены выплаты на основании реестра: 
единовременная материальная помощь лицам, заключившим контракт о добровольном содействии в выполнении задач, возложенных на Вооруженные Силы Российской Федерации, и лицам, призванным на военную службу по мобилизации в Вооруженные Силы Российской Федерации; 
материальная помощь лицам, зачисленным для прохождения военной службы в составе 72 мотострелковой бригады 3 армейского корпуса; 
единовременная выплата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Федерации.;
единовременная материальная помощь членам семей погибших (умерших) при выполнении задач в ходе специальной военной операции.
МСР осуществлен мониторинг предоставления мер социальной поддержки.</t>
  </si>
  <si>
    <t>3.27.</t>
  </si>
  <si>
    <t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t>
  </si>
  <si>
    <t xml:space="preserve">МСР сформированы списки получателей единовременной выплаты на обзаведение имуществом и государственных жилищных сертификатов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 и предоставлены выплаты на основании реестров.
</t>
  </si>
  <si>
    <t>3.28.</t>
  </si>
  <si>
    <t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t>
  </si>
  <si>
    <t>ГКУ "ЦСПН" сформированы списки отдельных категорий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(технологического присоединения) газоиспользующего оборудования и объектов капитального строительства к газораспределительным сетям при догазификации и обеспечено перечисление субсидий газораспределительной организации.
МСР осуществлен мониторинг предоставления мер социальной поддержки.</t>
  </si>
  <si>
    <t>3.29.</t>
  </si>
  <si>
    <t>Результат "Количество договоров о подключении, заключенных между физическими лицами и газораспределительными органзациями"</t>
  </si>
  <si>
    <t>предусмотренного федеральным проектом "Развитие рынка природного газа как моторного топлива"</t>
  </si>
  <si>
    <t>4. Комплекс процессных мероприятий «Развитие системы социального обслуживания населения»</t>
  </si>
  <si>
    <t>Задача: Обеспечение потребности граждан в социальном обслуживании</t>
  </si>
  <si>
    <t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t>
  </si>
  <si>
    <t xml:space="preserve">Реализованы мероприятия по обеспечению независимой оценки качества работы организаций социального обслуживания населения. Государственными учреждениями предоставлены социальные услуги и образовательные услуги в сфере социальной защиты населения в соответствии с государственным заданием.
</t>
  </si>
  <si>
    <t>4.2.</t>
  </si>
  <si>
    <t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t>
  </si>
  <si>
    <t>Реестр поставщиков социальных услуг включает учреждения социального обслуживания, основанные на иных формах собственности, которые предоставляют социальные услуги в стационарной и полустационарной формах, на дому</t>
  </si>
  <si>
    <t>4.3.</t>
  </si>
  <si>
    <t>Результат "Оказана бесплатная юридическая помощь отдельным категориям граждан"</t>
  </si>
  <si>
    <t xml:space="preserve">В соответствии с Законом Оренбургской области от 27.06.2012 № 886/253-V-ОЗ "О бесплатной юридической помощи в Оренбургской области" органнизована работа по предоставлению отдельным категориям граждан бесплатной юридической помощи  в Государственном казенном учреждении Оренбургской области «Государственное юридическое бюро Оренбургской области» и адвокатами </t>
  </si>
  <si>
    <t>4.4.</t>
  </si>
  <si>
    <t>Результат "Соотношение средней заработной платы социальных работников со средней заработной платой в Оренбургской области"</t>
  </si>
  <si>
    <t>В целях повышения престижа и привлекательности профессии социального работника: 
     сохраняется соотношение средней заработной платы социальных работников со средней заработной платой в Оренбургской области на уровне не ниже 100 процентов;
     предоставляется ежемесячная денежная компенсация на частичное возмещение расходов по оплате за наем жилого помещения и коммунальные услуги отдельным категориям квалифицированных работников областных государственных организаций социального обслуживания Оренбургской области, работающих и проживающих в сельской местности</t>
  </si>
  <si>
    <t>4.5.</t>
  </si>
  <si>
    <t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t>
  </si>
  <si>
    <t>В соответствии с порядком, утвержденным Указом Губернатора Оренбургской области от 17.09.2012 № 616-ук "О мерах по стимулированию эффективной работы организаций социального обслуживания в Оренбургской области" организовано проведение областного ежегодного смотра-конкурса организаций социального обслуживания, находящихся в ведении Оренбургской области, работающих с семьями с детьми или детьми</t>
  </si>
  <si>
    <t>4.6.</t>
  </si>
  <si>
    <t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t>
  </si>
  <si>
    <t xml:space="preserve">В соответствии с постановлением Правительства Оренбургской области от 14.12.2021 № 1195-пп "О ежегодном региональном конкурсе профессионального мастерства в сфере социального обслуживания Оренбургской области"  организовано проведение конкурса и произведены выплаты единовременного денежного поощрения занявшим в нем первое место </t>
  </si>
  <si>
    <t>4.7.</t>
  </si>
  <si>
    <t>Результат "Охват организаций социального обслуживания в Оренбургской области  независимой оценкой качества условий оказания услуг в отчетном году"</t>
  </si>
  <si>
    <t>Организация проведения мероприятий по независимой оценке качества условий оказания услуг организациями социального обслуживания в Оренбургской области</t>
  </si>
  <si>
    <t>100,.0</t>
  </si>
  <si>
    <t>100,0.</t>
  </si>
  <si>
    <t>4.8.</t>
  </si>
  <si>
    <t>Результат "Доля граждан, воспользовавшихся транспортной услугой, в общем числе граждан, обратившихся и признанных нуждающимися в ее получении"</t>
  </si>
  <si>
    <t>Государственными организациями системы социальной защиты населения Оренбургской области применяется льгота по транспортному налогу и предоставляется транспортная услуга отдельным категориям граждан</t>
  </si>
  <si>
    <r>
      <t>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Комплекс процессных мероприятий «Обеспечение государственной поддержки семей, имеющих детей»</t>
    </r>
  </si>
  <si>
    <t>Задача: Создание благоприятных условий для жизнедеятельности семей с детьми</t>
  </si>
  <si>
    <t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t>
  </si>
  <si>
    <t>ГКУ «ЦСПН" сформированы списки и организовано предоставление социальных выплат:
    семьям с детьми (пособие на ребенка гражданам, имеющим детей;
при одновременном рождении двух и более детей (единовременная материальная помощь);
ежемесячная денежная выплата на питание обучающихся 5–11 классов общеобразовательных организаций Оренбургской области; ежемесячная денежная выплата на оплату присмотра и ухода за детьми в организациях, осуществляющих образовательную деятельность по реализации образовательных программ дошкольного образования на территории Оренбургской области); 
ежемесячное материальное обеспечение детей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
    детям-сиротам, детям, оставшимся без попечения родителей, а также лицам из числа детей-сирот и детей, оставшихся без попечения родителей (областная социальная пенсия). 
      МСР перечисляются субвенции бюджету Фонду пенсионного и социального страхования  Российской Федерации на осуществление ежемесячной денежной выплаты на ребенка в возрасте от восьми до семнадцати лет, ежемесячного пособия в связи с рождением и воспитанием ребенка.
Предоставлены новогодние подарки детям отдельных категорий граждан, погибших при исполнении служебных обязанностей, инвалидов боевых действий и из многодетных семей ветеранов боевых действий.</t>
  </si>
  <si>
    <t>5.2.</t>
  </si>
  <si>
    <t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t>
  </si>
  <si>
    <t>ГКУ «ЦСПН" сформированы списки и организовано предоставление ежемесячных денежных выплат на детей в возрасте от трех до семи лет включительно.
МСР осуществлен мониторинг их предоставления</t>
  </si>
  <si>
    <t>5.3.</t>
  </si>
  <si>
    <t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t>
  </si>
  <si>
    <t>5.4.</t>
  </si>
  <si>
    <t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t>
  </si>
  <si>
    <t>В соотетствии с Порядком, утвержденным постановлением Правительства Оренбургской области от 26.02.2007 № 79-п  организована работа по предоставлению мер социальной поддержки многодетным семьям, в том числе:
обеспечение бесплатными лекарственными препаратами детей в возрасте до 6 лет из многодетных семей (Министерство здравоохранения Оренбургской области (далее - МЗ); 
единовременная денежная выплата в целях улучшения жилищных условий взамен предоставления земельного участка в собственность бесплатно; компенсация стоимости проезда на детей из многодетных семей; ежегодная денежная выплата на приобретение школьной формы для детей из многодетных семей в возрасте от 7 до 16 лет включительно (МСР);
региональный материнский (семейный) капитал</t>
  </si>
  <si>
    <t>5.5.</t>
  </si>
  <si>
    <t>Результат "Количество многодетных семей, получивших социальные выплаты на приобретение или строительство жилья"</t>
  </si>
  <si>
    <t>В соответствии с Положением, утвержденным постановлением Правительства Оренбургской области от 28.07.2008 № 290-п,  организована работа по предоставлению многодетным семьям социальной выплаты для приобретения или строительства жилья</t>
  </si>
  <si>
    <t>семей</t>
  </si>
  <si>
    <t>5.6.</t>
  </si>
  <si>
    <t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</si>
  <si>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Предоставлены документы, подтверждающие право на льготу по транспортному налогу одному из родителей (усыновителей), попечителей, опекунов, приемных родителей многодетной семьи</t>
  </si>
  <si>
    <t>5.7.</t>
  </si>
  <si>
    <t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</t>
  </si>
  <si>
    <t xml:space="preserve">Детям-сиротам, детям, оставшимся без попечения родителей, лицам из числа указанной категории детей, организовано предоставление жилых помещений по договорам найма специализированных жилых помещений или жилищного сертификата Оренбургской области </t>
  </si>
  <si>
    <t>5.7.1.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</si>
  <si>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t>
  </si>
  <si>
    <t>5.7.2.</t>
  </si>
  <si>
    <t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t>
  </si>
  <si>
    <t>5.8.</t>
  </si>
  <si>
    <t>Результат "Обеспечено участие граждан в социально значимых мероприятиях, направленных на укрепление института семьи"</t>
  </si>
  <si>
    <t>Организованы и проведены социально значимые мероприятия, направленные на укрепление института семьи:</t>
  </si>
  <si>
    <t>награждение областной премией «Женщина Оренбуржья»;</t>
  </si>
  <si>
    <t>новогодние и рождественские праздники для детей, нуждающихся в особой заботе государства;</t>
  </si>
  <si>
    <t>областной ежегодный конкурс «Лучшая многодетная семья Оренбуржья»;</t>
  </si>
  <si>
    <t>чествование супружеских пар в День семьи, любви и верности;</t>
  </si>
  <si>
    <t>чествование семей, в которых родилось одновременно двое и более детей, супружеских пар, проживших совместно 50 и более лет</t>
  </si>
  <si>
    <t>Приобретены новогодние подарки детям военнослужащих, погибших при исполнении служебных обязанностей, инвалидов и из многодетных семей ветеранов боевых действий</t>
  </si>
  <si>
    <t>5.9.</t>
  </si>
  <si>
    <t>Результат "Удельный вес безнадзорных и беспризорных несовершеннолетних детей в общей численности детей в Оренбургской области"</t>
  </si>
  <si>
    <t>Детям, оказавшимся в трудной жизненной ситуации, обеспечивается перевозка между субъектами Российской Федерации, а также в пределах территорий государств - участников Содружества Независимых Государств,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</si>
  <si>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r>
      <t>6.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Комплекс процессных мероприятий «Государственная поддержка социально ориентированных некоммерческих организаций»</t>
    </r>
  </si>
  <si>
    <t>Задача: Расширение участия негосударственных некоммерческих организаций в решении социальных вопросов населения</t>
  </si>
  <si>
    <t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t>
  </si>
  <si>
    <t xml:space="preserve">МСР проведен конкурс проектов (программ), направленных на повышение качества жизни ветеранов Великой Отечественной войны и ветеранов труда, а также на осуществление мероприятий, способствующих активному долголетию и интеграции граждан старшего поколения и инвалидов в жизнь общества. Победителям конкурса (общественным и иных некоммерческим организаций) предоставлена субсидия  на реализацию мероприятий проектов (программ) Победителям конкурса (общественным и иных некоммерческим организаций) предоставлена субсидия  на реализацию мероприятий проектов (программ) </t>
  </si>
  <si>
    <t>6.2.</t>
  </si>
  <si>
    <t>Результат "Доля населения области, охваченного информационно-разъяснительной работой о деятельности СОНКО, в общей численности населения области"</t>
  </si>
  <si>
    <t>Проведение информационно-разъяснительной работы о деятельности СОНКО в средствах массовой информации</t>
  </si>
  <si>
    <t>7. Комплекс процессных мероприятий «Организация деятельности системы социальной защиты населения»</t>
  </si>
  <si>
    <t>Задача: Создание условий для обеспечения деятельности системы социальной защиты населения</t>
  </si>
  <si>
    <t>Результат "Доля расходов МСР, осуществляемых с применением программно-целевых инструментов, в общем объеме расходов МСР"</t>
  </si>
  <si>
    <t>В целях организации деятельности системы социальной защиты населения Оренбургской области осуществляется финансовое, материально-техническое, хозяйственное, транспортное, эксплуатационное обеспечение деятельности МСР, ГКУ Оренбургской области «Центр социальной поддержки населения», ГКУ Оренбургской области «Государственное юридическое бюро Оренбургской области», капитальный ремонт недвижимого имущества учреждений</t>
  </si>
  <si>
    <t>7.2.</t>
  </si>
  <si>
    <t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t>
  </si>
  <si>
    <t xml:space="preserve">Организована деятельность по обеспечению соответствия санитарным нормам и правилам пожарной безопасности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 </t>
  </si>
  <si>
    <t>кв.метров</t>
  </si>
  <si>
    <t>7.3.</t>
  </si>
  <si>
    <t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t>
  </si>
  <si>
    <t xml:space="preserve">Проводение мероприятий по повышению уровня пожарной безопасности и (или) капитальному ремонту зданий организаций системы социальной защиты населения Оренбургской области.
Приобретение объектов основных средств в целях обеспечения деятельности государственных учреждений социального обслуживания населения (2024 год). </t>
  </si>
  <si>
    <t>7.4.</t>
  </si>
  <si>
    <t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t>
  </si>
  <si>
    <t>Организовано информационное сопровождение основных направлений деятельности в сфере социальной защиты населения, в том числе информационно-разъяснительной работы о деятельности СОНКО (с 2024 года)</t>
  </si>
  <si>
    <t>7.5.</t>
  </si>
  <si>
    <t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t>
  </si>
  <si>
    <t>Реализация механизма проактивных выплат с согласия гражданина и наличия реквизитов счета</t>
  </si>
  <si>
    <t>7.6.</t>
  </si>
  <si>
    <t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t>
  </si>
  <si>
    <t xml:space="preserve">В целях обеспечения доступности получения региональных мер социальной поддержки в электронном виде, организована работы по выводу на ЕПГУ/РПГУ заявлений на их получение . 
</t>
  </si>
  <si>
    <t>7.7.</t>
  </si>
  <si>
    <t>Результат "Доля региональных мер социальной защиты (поддержки), по которым нормативными правовыми актами Оренбургской области, регламентирующими их порядок их предоставления, предусмотрен срок назначения 5 рабочих дней и менее"</t>
  </si>
  <si>
    <t xml:space="preserve">Организована работа по сокращению срока предоставления отдельных региональных мер социальной поддержки до пяти рабочих дней и менее. 
</t>
  </si>
  <si>
    <t>7.8.</t>
  </si>
  <si>
    <t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t>
  </si>
  <si>
    <t xml:space="preserve">Организована работа по межведомственному электронному взаимодействию при предоставлении мер соцподдержки регионального уровня в целях исключения сбора с граждан документов, находящихся в распоряжении  иных государственных органов или органов местного самоуправления, органов государственных внебюджетных фондов, многофункциональных центров
</t>
  </si>
  <si>
    <t>7.9.</t>
  </si>
  <si>
    <t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t>
  </si>
  <si>
    <t xml:space="preserve"> Организована возможность получения уведомления о мерах социальной поддержки и беззаявительного назначения отдельных мер социальной поддержки при выявлении новых жизненных событий</t>
  </si>
  <si>
    <t>7.10.</t>
  </si>
  <si>
    <t>Результат "Доля мер социальной защиты (поддержки) регионального уровня, которые назначаются и предоставляются с использованием ГАИС «ЭСРН»</t>
  </si>
  <si>
    <t xml:space="preserve">Организовано предоставление мер социальной поддержки в электронном виде на основе данных  ГАИС «ЭСРН»
</t>
  </si>
  <si>
    <t>7.11.</t>
  </si>
  <si>
    <t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t>
  </si>
  <si>
    <t xml:space="preserve">Обеспечение  интеграции ГАИС "ЭСРН" с ЕГИССО в соответствии с требованиями, установленными Правительством Российской Федерации, в целях оказания государственных услуг, включая предоставление государственной социальной помощи на основании социального контракта 
</t>
  </si>
  <si>
    <t>7.12.</t>
  </si>
  <si>
    <t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t>
  </si>
  <si>
    <t xml:space="preserve">Осуществляется информирование граждан в режиме реального времени по вопросам предоставления мер социальной защиты (поддержки) посредством единого телефонного номера и текстовых каналов (онлайн-чата) на безвозмездной основе посредством информационная система «Единый контакт-центр взаимодействия с гражданами» (далее - ИС ЕКЦ)
</t>
  </si>
  <si>
    <t>7.13.</t>
  </si>
  <si>
    <t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t>
  </si>
  <si>
    <t>Организовано предоставление массовых социально-значимых услуг в электронном виде посредством ГАИС "ЭСРН"</t>
  </si>
  <si>
    <t>8.</t>
  </si>
  <si>
    <t>Задача: Создание условий для организации и обеспечения отдыха и оздоровления детей</t>
  </si>
  <si>
    <t>Результат "Численность детей, охваченных отдыхом и оздоровлением с использованием сертификата в организациях отдыха детей и их оздоровления"</t>
  </si>
  <si>
    <t>Предоставляются субсидии на возмещение затрат, связанных с оказанием услуг по отдыху и оздоровлению детей, юридическим лицам и индивидуальным предпринимателям, включенным в реестр организаций отдыха детей и их оздоровления на территории Оренбургской области</t>
  </si>
  <si>
    <t>8.2.</t>
  </si>
  <si>
    <t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t>
  </si>
  <si>
    <t>По результатам конкурса предоставляется субсидия социально ориентированным некоммерческим организациям на оплату затрат, связанных с проездом организованных групп детей и сопровождающих лиц к местам отдыха, оздоровления и обратно, включая обеспечение их безопасности в пути следования</t>
  </si>
  <si>
    <t>8.3.</t>
  </si>
  <si>
    <t>Результат "Количество модернизированных объектов инфраструктуры, предназначенных для отдыха детей и их оздоровления"</t>
  </si>
  <si>
    <t>Организована работа по модернизации объектов инфраструктуры, предназначенных для отдыха детей и их оздоровления: 
проведение капитального ремонта зданий (помещений), инженерных коммуникаций к ним; приобретение и монтаж быстровозводимых модульных конструкций и оснащение их оборудованием, укрепление материально-технической базы (МСР);        
строительство (реконструкция) зданий и помещений муниципальной собственности для организации отдыха детей и их оздоровления (министерство строительства, жилищно-коммунального, дорожного хозяйства и транспорта Оренбургской области, далее - МСЖКиДХ).
По результатам конкурсного отбора из областного бюджета предоставляются субсидии: на модернизацию объектов инфраструктуры, предназначенных для отдыха детей и их оздоровления бюджетам муниципальных образований; на реализацию мероприятий социальных проектов (программ), направленных на повышение качества и безопасности отдыха и оздоровления детей социально ориентированным некоммерческим организациям.</t>
  </si>
  <si>
    <t xml:space="preserve">Приложение 4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</si>
  <si>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Информация о бюджетных ассигнованиях на реализацию государственной программы </t>
  </si>
  <si>
    <t>Наименование государственной программы,  структурного элемента государственной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</si>
  <si>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</si>
  <si>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</si>
  <si>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Объем финансового обеспечения по годам реализации, тыс. рублей</t>
  </si>
  <si>
    <t>ГРБС</t>
  </si>
  <si>
    <t xml:space="preserve">ЦСР 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</si>
  <si>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</si>
  <si>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</si>
  <si>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</si>
  <si>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</si>
  <si>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</si>
  <si>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</si>
  <si>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</si>
  <si>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</si>
  <si>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Всего</t>
  </si>
  <si>
    <t>1.</t>
  </si>
  <si>
    <t>Государственная программа «Социальная поддержка граждан в Оренбургской области»</t>
  </si>
  <si>
    <t>всего, в том числе:</t>
  </si>
  <si>
    <t>Х</t>
  </si>
  <si>
    <t xml:space="preserve">МСР </t>
  </si>
  <si>
    <t>МЗ</t>
  </si>
  <si>
    <t>2.</t>
  </si>
  <si>
    <t>Региональный проект «Финансовая поддержка семей при рождении детей»</t>
  </si>
  <si>
    <t>всего</t>
  </si>
  <si>
    <t>0 3 1 Р1 20790</t>
  </si>
  <si>
    <t>03 1 Р1 20800</t>
  </si>
  <si>
    <t>03 1 Р1 Д0840</t>
  </si>
  <si>
    <t>03 1 Р1 50840</t>
  </si>
  <si>
    <t>3.</t>
  </si>
  <si>
    <t>Региональный проект «Старшее поколения»</t>
  </si>
  <si>
    <t>03 1 Р3 20740</t>
  </si>
  <si>
    <t>03 1 Р3 5163F</t>
  </si>
  <si>
    <t>03 1 Р3 51630</t>
  </si>
  <si>
    <t>03 1 Р3 94440</t>
  </si>
  <si>
    <t>835</t>
  </si>
  <si>
    <t>03 1 P3 95390</t>
  </si>
  <si>
    <t>03 1 P3 96020</t>
  </si>
  <si>
    <t>4.</t>
  </si>
  <si>
    <t>Комплекс процессных мероприятий  «Предоставление мер социальной поддержки отдельных категорий граждан»</t>
  </si>
  <si>
    <t>03 4 01 80500</t>
  </si>
  <si>
    <t>03 4 01 20580</t>
  </si>
  <si>
    <t>03 4 01 20590</t>
  </si>
  <si>
    <t>03 4 01 20610</t>
  </si>
  <si>
    <t>03 4 01 20620</t>
  </si>
  <si>
    <t>03 4 01 20650</t>
  </si>
  <si>
    <t>03 4 01 20660</t>
  </si>
  <si>
    <t>03 4 01 20670</t>
  </si>
  <si>
    <t>03 4 01 20680</t>
  </si>
  <si>
    <t>03 4 01 20690</t>
  </si>
  <si>
    <t>03 4 01 20700</t>
  </si>
  <si>
    <t>03 4 01 20710</t>
  </si>
  <si>
    <t>03 4 01 20720</t>
  </si>
  <si>
    <t>03 4 01 20860</t>
  </si>
  <si>
    <t>03 4 01 20870</t>
  </si>
  <si>
    <t>03 4 01 21370</t>
  </si>
  <si>
    <t>03 4 01 21540</t>
  </si>
  <si>
    <t>03 4 01 21550</t>
  </si>
  <si>
    <t>03 4 01 21580</t>
  </si>
  <si>
    <t>03 4 01 21590</t>
  </si>
  <si>
    <t>03 4 01 21600</t>
  </si>
  <si>
    <t>03 4 01 21610</t>
  </si>
  <si>
    <t>03 4 01 21630</t>
  </si>
  <si>
    <t>03 4 01 21670</t>
  </si>
  <si>
    <t>03 4 01 21770</t>
  </si>
  <si>
    <t>03 4 01 21780</t>
  </si>
  <si>
    <t>03 4 01 21790</t>
  </si>
  <si>
    <t>03 4 01 21810</t>
  </si>
  <si>
    <t>03 4 01 21820</t>
  </si>
  <si>
    <t>03 4 01 51340</t>
  </si>
  <si>
    <t>03 4 01 51350</t>
  </si>
  <si>
    <t>03 4 01 51760</t>
  </si>
  <si>
    <t>03 4 01 51980</t>
  </si>
  <si>
    <t>03 4 01 52200</t>
  </si>
  <si>
    <t>03 4 01 52400</t>
  </si>
  <si>
    <t>03 4 01 52500</t>
  </si>
  <si>
    <t>03 4 01 52520</t>
  </si>
  <si>
    <t>03 4 01 5Т090</t>
  </si>
  <si>
    <t>03 4 01 94290</t>
  </si>
  <si>
    <t>03 4 01 95910</t>
  </si>
  <si>
    <t>03 4 01 Д1570</t>
  </si>
  <si>
    <t>03 4 01 R1570</t>
  </si>
  <si>
    <t>03 4 01 R4040</t>
  </si>
  <si>
    <t>03 4 01 R4620</t>
  </si>
  <si>
    <t>03 4 01 RР410</t>
  </si>
  <si>
    <t>03 4 01 70750</t>
  </si>
  <si>
    <t>03 4 01 92730</t>
  </si>
  <si>
    <t>5.</t>
  </si>
  <si>
    <t>Комплекс процессных мероприятий   «Развитие системы социального обслуживания населения»</t>
  </si>
  <si>
    <t>03 4 02 20740</t>
  </si>
  <si>
    <t>03 4 02 20750</t>
  </si>
  <si>
    <t>03 4 02 70870</t>
  </si>
  <si>
    <t>03 4 02 70880</t>
  </si>
  <si>
    <t>03 4 02 72310</t>
  </si>
  <si>
    <t>03 4 02 72320</t>
  </si>
  <si>
    <t>03 4 02 73040</t>
  </si>
  <si>
    <t xml:space="preserve">03 4 02 91050 </t>
  </si>
  <si>
    <t>03 4 02 91070</t>
  </si>
  <si>
    <t>03 4 02 93480</t>
  </si>
  <si>
    <t>03 4 02 94230</t>
  </si>
  <si>
    <t>03 4 02 94440</t>
  </si>
  <si>
    <t>03 4 02 96020</t>
  </si>
  <si>
    <t>03 4 02 96030</t>
  </si>
  <si>
    <t>6.</t>
  </si>
  <si>
    <t>Комплекс процессных мероприятий  «Обеспечение государственной поддержки семей, имеющих детей»</t>
  </si>
  <si>
    <t>03 4 03 20760</t>
  </si>
  <si>
    <t>03 4 03 20770</t>
  </si>
  <si>
    <t>03 4 03 20790</t>
  </si>
  <si>
    <t>03 4 03 20800</t>
  </si>
  <si>
    <t>03 4 03 20820</t>
  </si>
  <si>
    <t>03 4 03 20840</t>
  </si>
  <si>
    <t>03 4 03 20880</t>
  </si>
  <si>
    <t>03 4 03 20890</t>
  </si>
  <si>
    <t>03 4 03 21520</t>
  </si>
  <si>
    <t>03 4 03 21750</t>
  </si>
  <si>
    <t>03 4 03 21760</t>
  </si>
  <si>
    <t>03 4 03 21830</t>
  </si>
  <si>
    <t>03 4 03 31440</t>
  </si>
  <si>
    <t>03 4 03 31460</t>
  </si>
  <si>
    <t>03 4 03 50840</t>
  </si>
  <si>
    <t>03 4 03 59400</t>
  </si>
  <si>
    <t>03 4 03 80510</t>
  </si>
  <si>
    <t>03 4 03 80530</t>
  </si>
  <si>
    <t>03 4 03 81580</t>
  </si>
  <si>
    <t>03 4 03 Д0820</t>
  </si>
  <si>
    <t>03 4 03 92740</t>
  </si>
  <si>
    <t>03 4 03 94240</t>
  </si>
  <si>
    <t>03 4 03 R0820</t>
  </si>
  <si>
    <t>03 4 03 R3020</t>
  </si>
  <si>
    <t>7.</t>
  </si>
  <si>
    <t>Комплекс процессных мероприятий   «Государственная поддержка социально ориентированных некоммерческих организаций»</t>
  </si>
  <si>
    <t>03 4 04 92750</t>
  </si>
  <si>
    <t>03 4 04 92760</t>
  </si>
  <si>
    <t>03 4 04 92770</t>
  </si>
  <si>
    <t>Комплекс процессных мероприятий  «Организация деятельности системы социальной защиты населения Оренбургской области»</t>
  </si>
  <si>
    <t>03 4 05 10020</t>
  </si>
  <si>
    <t>03 4 05 70840</t>
  </si>
  <si>
    <t>03 4 05 72270</t>
  </si>
  <si>
    <t>03 4 05 95350</t>
  </si>
  <si>
    <t>03 4 05 98730</t>
  </si>
  <si>
    <t>9.</t>
  </si>
  <si>
    <t>Комплекс процессных мероприятий "Организация отдыха детей и их оздоровления"</t>
  </si>
  <si>
    <t>X</t>
  </si>
  <si>
    <t>03 4 06 20890</t>
  </si>
  <si>
    <t>03 4 06 80530</t>
  </si>
  <si>
    <t>03 4 06 81580</t>
  </si>
  <si>
    <t>03 4 06 96070</t>
  </si>
  <si>
    <t xml:space="preserve">Приложение 5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</si>
  <si>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Информация о финансовом обеспечение государственной программы за счет средств областного бюджета, средств государственных внебюджетных фондов и прогнозная оценка привлекаемых средств на реализацию государственной программы </t>
  </si>
  <si>
    <t>Наименование государственной программы, структурного элемента государственной программы</t>
  </si>
  <si>
    <t>Источник финансового обеспечения</t>
  </si>
  <si>
    <t>Объем финансового обеспечения по годам реализации, тыс.рублей</t>
  </si>
  <si>
    <t>Связь с иными государствен-ными программами Оренбургской области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</si>
  <si>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</si>
  <si>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</si>
  <si>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</si>
  <si>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</si>
  <si>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Региональный проект «Старшее поколение»</t>
  </si>
  <si>
    <t>Комплекс процессных мероприятий  «Развитие системы социального обслуживания населения»</t>
  </si>
  <si>
    <t>Комплекс процессных мероприятий «Государственная поддержка социально ориентированных некоммерческих организаций»</t>
  </si>
  <si>
    <t xml:space="preserve">Приложение 6
к протоколу заседания управляющего совета государственной 
программы "Социальная поддержка граждан в Оренбургской области"
</t>
  </si>
  <si>
    <t>Информация об обеспечении реализации государственной программы за счет налоговых расходов</t>
  </si>
  <si>
    <t>Статус</t>
  </si>
  <si>
    <t xml:space="preserve">Наименование структурного элемента государственной программы, результата
</t>
  </si>
  <si>
    <t>Орган исполни-тельной власти, ответст-венный за реализацию государствен-ной политики по соответ-ствующему направлению расходов</t>
  </si>
  <si>
    <t>Наименование налогового расхода</t>
  </si>
  <si>
    <t>Оценка расходов</t>
  </si>
  <si>
    <t>результат (ед. изм.)</t>
  </si>
  <si>
    <t>финансовое обеспечение (тыс.рублей)</t>
  </si>
  <si>
    <r>
      <t>Комплекс процессных мероприятий</t>
    </r>
    <r>
      <rPr>
        <sz val="10"/>
        <color indexed="2"/>
        <rFont val="Times New Roman"/>
        <family val="1"/>
        <charset val="204"/>
      </rPr>
      <t xml:space="preserve"> </t>
    </r>
    <r>
      <rPr>
        <sz val="10"/>
        <color rgb="FF22272F"/>
        <rFont val="Times New Roman"/>
        <family val="1"/>
        <charset val="204"/>
      </rPr>
      <t xml:space="preserve"> </t>
    </r>
  </si>
  <si>
    <t>«Предоставление мер социальной поддержки отдельным категориям граждан»</t>
  </si>
  <si>
    <t>льгота по транспортному налогу Героям Советского Союза, Героям Российской Федерации, Героям Социалисти-ческого Труда, полным кавалерам ордена Славы, полным кавалерам Трудовой Славы; участникам Великой Отечественной войны и приравненным к ним лицам; категориям граждан, подвергшихся воздействию радиации вследствие чернобыльской катастрофы; инвалидам всех категорий; лицам, достигшим возраста 55 и 60 лет (соответственно женщины и мужчины), а также пенсионерам, получающим пенсии, назначенные в порядке, установлен-ном законодатель-ством Российской Федерации; ветеранам боевых действий</t>
  </si>
  <si>
    <t>х</t>
  </si>
  <si>
    <t xml:space="preserve">Мероприятие (результат) </t>
  </si>
  <si>
    <t>(тысяч человек)</t>
  </si>
  <si>
    <r>
      <t>Комплекс процессных мероприятий</t>
    </r>
    <r>
      <rPr>
        <sz val="10"/>
        <color indexed="2"/>
        <rFont val="Times New Roman"/>
        <family val="1"/>
        <charset val="204"/>
      </rPr>
      <t xml:space="preserve"> </t>
    </r>
  </si>
  <si>
    <t>«Развитие системы социального обслуживания населения»</t>
  </si>
  <si>
    <t>применение льготы по транспортному налогу государствен-ными организациями системы социальной защиты населения Оренбургской области</t>
  </si>
  <si>
    <t>(процен-тов)</t>
  </si>
  <si>
    <t>«Обеспечение государственной поддержки семей, имеющих детей»</t>
  </si>
  <si>
    <t>льгота по транспортному налогу одному из родителей (усыновителей), попечителей, опекунов, приемных родителей многодетной семьи</t>
  </si>
  <si>
    <t xml:space="preserve">Приложение 7
к протоколу заседания управляющего совета государственной 
программы "Социальная поддержка граждан в Оренбургской области"
</t>
  </si>
  <si>
    <t>Сведения о методике расчета показателей государственной программы и результатов структурных элементов</t>
  </si>
  <si>
    <t>Наименование показателя (результата)</t>
  </si>
  <si>
    <t>Уровень показателя/
источник результата*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</si>
  <si>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</si>
  <si>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</si>
  <si>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
(используемые в формуле)</t>
  </si>
  <si>
    <t>Метод сбора информации, индекс формы отчетности</t>
  </si>
  <si>
    <t>Ответствен-ный за сбор данных по показателю</t>
  </si>
  <si>
    <t>Источник данных</t>
  </si>
  <si>
    <t>Срок представления годовой отчетной информации</t>
  </si>
  <si>
    <t>ФП НП</t>
  </si>
  <si>
    <t>В/А*100%</t>
  </si>
  <si>
    <t>А - общая численность граждан старше трудоспособного возраста и инвалидов, проживающих в Оренбургской области, человек</t>
  </si>
  <si>
    <t xml:space="preserve">7 - административ-ная информация </t>
  </si>
  <si>
    <t>Информационно-статистические материалы Оренстата о возрастно-половом составе населения (https://stat.orb.ru/),
ФГИС "Федеральный реестр инвалидов" (https://sfri.ru/analitika/chislennost/chislennost/chislennost-po-vozrastu)</t>
  </si>
  <si>
    <t xml:space="preserve">25 февраля года, следующего за отчетным </t>
  </si>
  <si>
    <t>В – численность граждан старше трудоспособного возраста и инвалидов, получивших социальные услуги в организациях социального обслуживания, человек</t>
  </si>
  <si>
    <t>7- административ-ная информация, формы федерального статистического наблюдения № 3-собес (сводная), 6-собес (сводная)</t>
  </si>
  <si>
    <t>А - общая численность отдельных категорий  граждан, имеющих право на получение мер социальной поддержки и обратившихся за их получением в отчетном периоде, человек;</t>
  </si>
  <si>
    <t> 7- административ-ная информация</t>
  </si>
  <si>
    <t>15 января года, следующего за отчетным</t>
  </si>
  <si>
    <t>В - численность отдельных категорий граждан, получивших социальную поддержку в отчетном периоде, человек</t>
  </si>
  <si>
    <t>ГП РФ</t>
  </si>
  <si>
    <t>А/(В*С)*100%</t>
  </si>
  <si>
    <t>A - численность граждан, получивших государственную социальную помощь на основании социального контракта, человек;</t>
  </si>
  <si>
    <t>ГАИС "ЭСРН"</t>
  </si>
  <si>
    <t>5 рабочий день месяца, следующего за отчетным периодом</t>
  </si>
  <si>
    <t xml:space="preserve">B - общая численность населения в Оренбургской области (актуальные данные на дату формирования показателя);
</t>
  </si>
  <si>
    <t>Официальные статистические данные (https://stat.orb.ru)</t>
  </si>
  <si>
    <t>15 апреля года, следующего за отчетным</t>
  </si>
  <si>
    <t>С - уровень бедности в Оренбургской области (актуальные данные на дату формирования показателя);</t>
  </si>
  <si>
    <t>Официальные статистические данные (https://www.fedstat.ru/indicator/59577)</t>
  </si>
  <si>
    <t>29 апреля года, следующего за отчетным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</si>
  <si>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среднедушевого дохода (далее - СДД), в отчетном периоде нарастающим итогом с начала отчетного года, человек;</t>
  </si>
  <si>
    <t xml:space="preserve">ГАИС "ЭСРН" 
</t>
  </si>
  <si>
    <t>15 апреля года, следующего за отчетным (итоговые данные)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</si>
  <si>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  (человек);</t>
  </si>
  <si>
    <t xml:space="preserve"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завершен (независимо от даты заключения) и по которым проведена оценка уровня СДД, в отчетном периоде, нарастающим итогом с начала отчетного года, человек;
</t>
  </si>
  <si>
    <t xml:space="preserve">B - численность граждан из числа, у которых по завершении срока действия социального контракта уровень СДД превысил величину прожиточного минимума, установленную в субъекте Российской Федерации на момент осуществления такой оценки, в отчетном периоде, нарастающим итогом с начала отчетного года, человек;
</t>
  </si>
  <si>
    <t>Значение результата  соответствует количеству  граждан, относящихся к льготным, которым предоставлена субсидия на покупку газового оборудования и проведение работ внутри границ их земельных участков</t>
  </si>
  <si>
    <t xml:space="preserve">А - общая численность граждан, обратившихся за получением социальных услуг в учреждения социального обслуживания населения, человек;
</t>
  </si>
  <si>
    <t>7- административ-ная информация</t>
  </si>
  <si>
    <t>В - общая численность граждан, получивших социальные услуги в учреждениях социального обслуживания населения, человек</t>
  </si>
  <si>
    <t xml:space="preserve">А - общая численность семей с детьми, имеющих право на получение мер социальной поддержки и обратившихся за их получением в отчетном периоде, человек;
</t>
  </si>
  <si>
    <t>В - численность семей с детьми, получивших социальную поддержку в отчетном периоде, человек</t>
  </si>
  <si>
    <t xml:space="preserve">B - численность детей в возрасте от 3 до 7 лет включительно, в отношении которых в отчетном году произведена ежемесячная выплата (человек);
</t>
  </si>
  <si>
    <t xml:space="preserve">ГАИС "ЭСРН"; 
отчет ГКУ "ЦСПН" 
</t>
  </si>
  <si>
    <t>A - общая численность детей в возрасте от 3 до 7 лет включительно, проживающих в Оренбургской области (человек);</t>
  </si>
  <si>
    <t>Информационно-статистические материалы Оренстата о возрастно-половом составе населения (https://stat.orb.ru/)</t>
  </si>
  <si>
    <t>A - общая численность населения в Оренбургской области (актуальные данные на дату формирования показателя);</t>
  </si>
  <si>
    <t>В - численность населения Оренбургской области, охваченного мероприятиями СОНКО, реализующих социально значимые проекты,  человек</t>
  </si>
  <si>
    <t xml:space="preserve">отчеты СОНКО </t>
  </si>
  <si>
    <t>Значение результата соответствует данным отчета об исполнении бюджета МСР</t>
  </si>
  <si>
    <t xml:space="preserve">4 - бухгалтерская отчетность, 
форма 0503169
</t>
  </si>
  <si>
    <t>1 февраля года, следующего за отчетным</t>
  </si>
  <si>
    <t xml:space="preserve">A - численность граждан в возрасте от 55 до 69 лет, проживающих в Оренбургской области,  человек (актуальные данные на дату формирования показателя);
</t>
  </si>
  <si>
    <t>2 декада июня года, следующего за отчетным</t>
  </si>
  <si>
    <t>B - численность граждан в возрасте от 55 до 69 лет, вовлеченных в мероприятия по увеличению периода активного долголетия учреждениями соцобслуживания, культуры, физической культуры и спорта, человек;</t>
  </si>
  <si>
    <t xml:space="preserve">Информация КЦСОН, министерств здравоохранения, физической культуры и спорта культуры Орунбургской области </t>
  </si>
  <si>
    <t>Отчетные данные муниципальных образований Оренбургской области</t>
  </si>
  <si>
    <t>16 января года, следующего за отчетным</t>
  </si>
  <si>
    <t xml:space="preserve">Показатель включен в ГП РФ "Обеспечение доступным и комфортным жильем и коммунальными услугами граждан РФ", где формируется из числа обеспеченных жильем молодых семей  и детей-сирот,  за счет средств федеральной субсидии. 
Значение результата в рамках данной госпрограммы соответствует численности детей-сирот, обеспеченных жилыми помещениями за счет средств субсидии из федерального бюджета. </t>
  </si>
  <si>
    <t>МСР - в части детей сирот и детей, оставшихся без попечения родителей, депаратамент молодежной политики - в части молодых семей</t>
  </si>
  <si>
    <t xml:space="preserve">Значение результата соответствует численности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</si>
  <si>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 xml:space="preserve">Численность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</si>
  <si>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>Отчетные данные муниципальных образований Оренбургской области, организаций отдыха и оздоовления детей</t>
  </si>
  <si>
    <t>РП</t>
  </si>
  <si>
    <t>Знгачение результата соответствует количеству семей, получивших единовременную материальную помощь при одновременном рождении двух и более детей</t>
  </si>
  <si>
    <t>Количество семей, получивших единовременную материальную помощь при одновременном рождении двух и более детей</t>
  </si>
  <si>
    <t xml:space="preserve">отчет ГКУ "ЦСПН" </t>
  </si>
  <si>
    <t>РП, ФС</t>
  </si>
  <si>
    <t xml:space="preserve">Знгачение результата соответствует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субсидии из федерального бюджета бюджету Оренбургской области
</t>
  </si>
  <si>
    <t xml:space="preserve"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в соответствии с соглашением о предоставлении субсидии из федерального бюджета бюджету Оренбургской области, на основании реестра
</t>
  </si>
  <si>
    <t>Знгачение результата соответствует 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</t>
  </si>
  <si>
    <t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бюджета, на основании реестра</t>
  </si>
  <si>
    <t xml:space="preserve">Знгачение результата соответствует числу семей, имеющих трех и более детей, получивших в отчетном году сертификат на региональный материнский капитал. </t>
  </si>
  <si>
    <t xml:space="preserve">Число семей, имеющих трех и более детей, получивших сертификат на региональный материнский капитал. </t>
  </si>
  <si>
    <t>Знгачение результата соответствует числу семей, имеющих трех и более детей, распорядившихся средствами регионального материнского капитала в отчетном году</t>
  </si>
  <si>
    <t>Число семей, имеющих трех и более детей, распорядившихся средствами регионального материнского капитала</t>
  </si>
  <si>
    <r>
      <t>Региональный проект «</t>
    </r>
    <r>
      <rPr>
        <b/>
        <sz val="10"/>
        <color theme="1"/>
        <rFont val="Times New Roman"/>
        <family val="1"/>
        <charset val="204"/>
      </rPr>
      <t>Старшее поколение»</t>
    </r>
    <r>
      <rPr>
        <b/>
        <sz val="10"/>
        <color rgb="FF22272F"/>
        <rFont val="Times New Roman"/>
        <family val="1"/>
        <charset val="204"/>
      </rPr>
      <t>»</t>
    </r>
  </si>
  <si>
    <t>Значение результата соответствует численности граждан трудоспособного возраста и инвалидов, получивших услуги в рамках системы долговременного ухода в отчетном году</t>
  </si>
  <si>
    <t>Численность граждан трудоспособного возраста и инвалидов, получивших услуги в рамках системы долговременного ухода в отчетном году</t>
  </si>
  <si>
    <t xml:space="preserve">A - численность граждан пожилого возраста, обратившихся в КЦСОН и нуждающихся в создании приемной семьи (человек);
</t>
  </si>
  <si>
    <t>7 - административ-ная информация</t>
  </si>
  <si>
    <t>Информация КЦСОН</t>
  </si>
  <si>
    <t>B - численность граждан пожилого возраста, принятых в приемную семью (человек);</t>
  </si>
  <si>
    <t>A - общая численность граждан пожилого возраста, обратившихся за оказанием содействия в обучении компьютерной грамотности в соответствии с постановлением Правительства Оренбургской области от 07.06.2021 № 439-пп (человек);</t>
  </si>
  <si>
    <t>устранены замечания сченой палаты</t>
  </si>
  <si>
    <t>B - общая численность граждан пожилого возраста, прошедших обучение компьютерной грамотности в соответствии с постановлением Правительства Оренбургской области от 07.06.2021 № 439-пп (человек);</t>
  </si>
  <si>
    <t>Значение результата соответствует количеству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</si>
  <si>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>Количество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</si>
  <si>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 xml:space="preserve">Комплекс процессных мероприятий «Предоставление мер социальной поддержки отдельным категориям граждан» </t>
  </si>
  <si>
    <t>ОС</t>
  </si>
  <si>
    <t xml:space="preserve">A - численность обратившихся граждан данной категории, имеющих право на получение мер государственной поддержки в соответствии с законодательством, человек; </t>
  </si>
  <si>
    <t>ГАИС "ЭСРН", 
отчет ГКУ "ЦСПН"</t>
  </si>
  <si>
    <t>B - численность граждан данной категории, получивших меры государственной поддержки, человек;</t>
  </si>
  <si>
    <t>МСР, 
МЗ</t>
  </si>
  <si>
    <t>ГАИС "ЭСРН", инфорация МЗ</t>
  </si>
  <si>
    <t>ФС</t>
  </si>
  <si>
    <t xml:space="preserve">А - количество граждан, обратившихся за компенсацией оплаты взноса на капитальный ремонт, имеющих право на компенсацию оплаты взноса на капитальный ремонт, человек;
</t>
  </si>
  <si>
    <t>отчет ГКУ "ЦСПН"</t>
  </si>
  <si>
    <t>В - количество граждан, получивших компенсацию оплаты взноса на капитальный ремонт, человек</t>
  </si>
  <si>
    <t>Значение результата соответствует численности граждан, получивших компенсацию оплаты взноса на капитальный ремонт общего имущества в многоквартирном доме, имеющие право на получение такой компенсации и обратившиеся в установленном порядке за ее получением</t>
  </si>
  <si>
    <t>Численность отдельных категорий граждан, получивших компенсацию оплаты взноса на капитальный ремонт общего имущества в многоквартирном доме, имеющие право на получение такой компенсации и обратившиеся в установленном порядке за ее получением</t>
  </si>
  <si>
    <t>ГАИС "ЭСРН", 
отчет ГКУ "ЦСПН", информация МЗ</t>
  </si>
  <si>
    <t xml:space="preserve">A - численность граждан, обратившихся и имеющих право на получение государственную социальную помощь в трудной жизненной ситуации в соответствии с законодательством Оренбургской области, человек;
</t>
  </si>
  <si>
    <t>B - численность граждан, получивших государственную социальную помощь в трудной жизненной ситуации, человек;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</si>
  <si>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СДД, в отчетном периоде нарастающим итогом с начала отчетного года, человек;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</si>
  <si>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года, человек;</t>
  </si>
  <si>
    <t>Значение результата соответствует количеству  граждан, получивших государственную социальную помощь на основании социального контракта</t>
  </si>
  <si>
    <t>Численность граждан, получивших государственную социальную помощь на основании социального контракта</t>
  </si>
  <si>
    <t xml:space="preserve">A - общая численность обратившихся граждан, имеющих право  на получение пластиковой карты "Социальная транспортная карта" и универсальной карты жителя Оренбургской области с социальным транспортным приложением (человек);
</t>
  </si>
  <si>
    <t>B - численность граждан, получивших микропроцессорную пластиковую карту "Социальная транспортная карта" и универсальную карту жителя Оренбургской области с социальным транспортным приложением (человек)</t>
  </si>
  <si>
    <t>Значение  рзультата складывается из численности обеспеченных жильем ветеранов Великой Отечественной войны,  ветеранов, инвалидов и семей, имеющих детей-инвалидов,  отдельных категорий граждан</t>
  </si>
  <si>
    <t>Численность ветеранов Великой Отечественной войны, обеспеченных жильем, численность ветеранов, инвалидов и семей, имеющих детей-инвалидов, обеспеченных жильем, численность отдельных категорий граждан, обеспеченных жильем по договорам социального найма</t>
  </si>
  <si>
    <t>Отчеты муниципальных образований области</t>
  </si>
  <si>
    <t xml:space="preserve">Значение результата определяется на основании информации Управления федеральной налоговой службы по Оренбургской области о численности льготных категорий граждан, получивших льготу по транспортному налогу за отчетный год   </t>
  </si>
  <si>
    <t>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</si>
  <si>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Информация Управления федеральной налоговой службы по Оренбургской области</t>
  </si>
  <si>
    <t>1 августа года, следующего за отчетным</t>
  </si>
  <si>
    <t>Значение результата соответствует данным отчета об исполнении бюджета ГКУ "ЦСПН"</t>
  </si>
  <si>
    <t>Объем просроченной кредиторской задолженности по выплате пособий, компенсаций и социальных выплат</t>
  </si>
  <si>
    <t xml:space="preserve">A - численность граждан, которым установлен льготный статус в соответтсвии с законодательством Оренбургской области;
</t>
  </si>
  <si>
    <t>B - численность граждан, которые получили удостоверения, дающие право на получение мер социальной поддержки;</t>
  </si>
  <si>
    <t xml:space="preserve">A - общая численность граждан отдельных категорий, нуждающихся в обеспеченнии пожарными извещателями в отчетном году, человек
</t>
  </si>
  <si>
    <t>Информация муниципальных образований Оренбургской области</t>
  </si>
  <si>
    <t>15 марта отчетного года</t>
  </si>
  <si>
    <t>B - численность граждан отдельных категорий, обеспеченных пожарными извещателями в отчетном году, человек;</t>
  </si>
  <si>
    <t>АИС "Реформа ЖКХ"</t>
  </si>
  <si>
    <t>Значение результата  соответствует количеству договоров о подключении, заключенных между физическими лицами и газораспределительными органзациями</t>
  </si>
  <si>
    <t>Количество договоров о подключении, заключенных между физическими лицами и газораспределительными органзациями</t>
  </si>
  <si>
    <t xml:space="preserve">Значение результата  определяется на основании свода отчетов учреждений системы социальной защиты наседения о выполнении государственного задания </t>
  </si>
  <si>
    <t>Удовлетворенность качеством социальных услуг и образовательного процесса, предоставляемых учреждениями системы социальной защиты населения на основаннии  отчетности о выполнении государственного задания</t>
  </si>
  <si>
    <t>Отчеты учреждений системы зациальной защиты населения</t>
  </si>
  <si>
    <t>A - общее количество организаций социального обслуживания всех форм собственности, включенных в реестр поставщиков социальных услуг, единиц;</t>
  </si>
  <si>
    <t>Реестр поставщиков социальных услуг</t>
  </si>
  <si>
    <t>B - общее количество негосударственных организаций социального обслуживания, состоящих в реестре поставщиков социальных услуг, единиц;</t>
  </si>
  <si>
    <t xml:space="preserve">A - общая численность граждан, обратившихся за получением бесплатной юридической помощи в отчетном периоде, человек;
</t>
  </si>
  <si>
    <t xml:space="preserve">Отчеты ГКУ "Государственное юридическое бюро Оренбургской области" </t>
  </si>
  <si>
    <t>B - количество граждан, получивших бесплатную юридическую помощь в отчетном периоде, человек;</t>
  </si>
  <si>
    <t xml:space="preserve">A - средняя заработная плата в Оренбургской области за год (рублей)
</t>
  </si>
  <si>
    <t>Росстат  (https://rosstat.gov.ru/labor_market_employment_salaries)</t>
  </si>
  <si>
    <t>2 декада апреля года, следующего за отчетным</t>
  </si>
  <si>
    <t>B - средняя заработная плата социальных работников за год (рублей);</t>
  </si>
  <si>
    <t xml:space="preserve">форма № ЗП-соц "Сведения о численности и оплате труда работников сферы социального обслуживания по категориям персонала"
</t>
  </si>
  <si>
    <t>10 января года, следующего за отчетным</t>
  </si>
  <si>
    <t>Значение результата соответствует количеству учреждений, принявших участие в ежегодном смотре-конкурсе учреждений социального обслуживания Оренбургской области</t>
  </si>
  <si>
    <t>Количество учреждений, принявших участие в ежегодном смотре-конкурсе учреждений социального обслуживания Оренбургской области</t>
  </si>
  <si>
    <t>Заявки учреждений социального обслуживания Оренбургской области</t>
  </si>
  <si>
    <t>10 сентября отчетного года</t>
  </si>
  <si>
    <t>A - общее число поставщиков социальных услуг (включая работников), подавших документы для участия в конкурсе профессионального мастерства (единиц/человек)</t>
  </si>
  <si>
    <t>Сведения из личного кабинета администратора регионального конкурса (сотрудника МСР) на  офинциальном сайте Минтруда России</t>
  </si>
  <si>
    <t>B - число поставщиков социальных услуг (включая работников), допущенных к участию в конкурсе профессионального мастерства (единиц/человек);</t>
  </si>
  <si>
    <t>А - общее количество организаций социального обслуживания, подлежащих независимой оценке качества условий оказания услуг в отчетном году, единиц</t>
  </si>
  <si>
    <t xml:space="preserve">7- административ-ная информация
</t>
  </si>
  <si>
    <t xml:space="preserve">Информация общественного совета по проведению независимой оценки качества условий оказания услуг организациями социального обслуживания в Оренбургской области </t>
  </si>
  <si>
    <t>декабрь года, предшествующего отчетному периоду</t>
  </si>
  <si>
    <t>В - количество организаций социального обслуживания в Оренбургской области, в отношении которых проведена независимая оценка качества условий оказания услуг, единиц</t>
  </si>
  <si>
    <t>декабрь отчетного года</t>
  </si>
  <si>
    <t xml:space="preserve">A - общая численность граждан, обратившихся и признанных нуждающимися в получении транспортной услуги, человек
</t>
  </si>
  <si>
    <t>B - общая численность граждан, получивших транспортные услуги в государственных организациях социального обслуживания населения, человек;</t>
  </si>
  <si>
    <t xml:space="preserve">Комплекс процессных мероприятий «Обеспечение государственной поддержки семей, имеющих детей» </t>
  </si>
  <si>
    <t>Знгачение результата соответствует числу детей в возрасте от 3 до 7 лет, в отношении которых произведена ежемесячная выплата в отчетном году, нарастающим итогом с начала года</t>
  </si>
  <si>
    <t>Численность детей в возрасте от 3 до 7 лет, в отношении которых произведена ежемесячная выплата в отчетном году на основании реестров</t>
  </si>
  <si>
    <t xml:space="preserve">A - численность обратившихся многодетных семей, имеющих право на получение мер государственной поддержки в соответствии с законодательством, человек; </t>
  </si>
  <si>
    <t>15 февраля года, следующего за отчетным</t>
  </si>
  <si>
    <t>B - численность многодетных семей, получивших меры государственной поддержки, человек;</t>
  </si>
  <si>
    <t>Значение результата соответствует количеству многодетных семей, получивших свидетельство о предоставлении социальной выплаты для приобретения (строительства) жилого помещения</t>
  </si>
  <si>
    <t>Количество многодетных семей, получивших свидетельство о предоставлении социальной выплаты для приобретения (строительства) жилого помещения</t>
  </si>
  <si>
    <t>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</si>
  <si>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 xml:space="preserve">Информация Управления федеральной налоговой службы по Оренбургской области </t>
  </si>
  <si>
    <t>ФС, ОС</t>
  </si>
  <si>
    <t xml:space="preserve">Значение результата соответствует общей численности детей-сирот, обеспеченных благоустроенными жилыми помещениями  </t>
  </si>
  <si>
    <t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t>
  </si>
  <si>
    <t xml:space="preserve">Значение результата соответствует численности детей-сирот, обеспеченных благоустроенными жилыми помещениями  за счет средств субсидии из федерального бюджета бюджету Оренбургской области </t>
  </si>
  <si>
    <t>Значение результата соответствует численности детей-сирот, обеспеченных благоустроенными жилыми помещениями за счет средств областного бюджета</t>
  </si>
  <si>
    <t>Значение результата соответсвует численности граждан, принявших участие в социально значимых мероприятиях, направленных на укрепление института семьи</t>
  </si>
  <si>
    <t>Численность граждан, принявших участие в социально значимых мероприятиях, направленных на укрепление института семьи</t>
  </si>
  <si>
    <t>A - общая численность детей в Оренбургской области, человек;</t>
  </si>
  <si>
    <t>1 - периодическая отчетность</t>
  </si>
  <si>
    <t>Отчет по форме
№ 1-ДО "Дети-отчет"</t>
  </si>
  <si>
    <t>10 февраля года, следующего за отчетным</t>
  </si>
  <si>
    <t>B - численность безнадзорных и беспризорных несовершеннолетних детей в Оренбургской области, человек;</t>
  </si>
  <si>
    <t>Отчет по форме  
1.1 АИС "Дети"</t>
  </si>
  <si>
    <t>Значение результата соответствует количеству социальных проектов (программ) СОНКО, на реализацию которых предоставлена субсидия из областного бюджета</t>
  </si>
  <si>
    <t>Количество социальных проектов (программ) СОНКО, на реализацию которых предоставлена субсидия из областного бюджета</t>
  </si>
  <si>
    <t>Значение рзультата соответствует сведениям Оренбургского ОРТПЦ об охвате территории области вещанием</t>
  </si>
  <si>
    <t>Сведения Оренбургского ОРТПЦ об охвате территории области вещанием</t>
  </si>
  <si>
    <t>сведения Оренбургского радиотелевизионного передающего центра</t>
  </si>
  <si>
    <t xml:space="preserve">A - общий объем расходов МСР, тыс. рублей
</t>
  </si>
  <si>
    <t>Закон об областном бюджете на текущий год</t>
  </si>
  <si>
    <t>B - общий объем расходов МСР, осуществляемых в соответствии с целевыми программами, тыс. рублей;</t>
  </si>
  <si>
    <t xml:space="preserve">A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кв. метров;
</t>
  </si>
  <si>
    <t>Информация ГКУ "ЦМТХОД"</t>
  </si>
  <si>
    <t>B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не соответствующих санитарным нормам и правилам пожарной безопасности, кв. метров;</t>
  </si>
  <si>
    <t xml:space="preserve">Значение результата соответстует количеству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ремонту, а также приобретены объекты основных средств в целях обеспечения деятельности государственных учреждений социального обслуживания населения (2024 год). </t>
  </si>
  <si>
    <t>Количество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 в отчетном году, а также приобретены объекты основных средств в целях обеспечения деятельности государственных учреждений социального обслуживания населения (2024 год).</t>
  </si>
  <si>
    <t>Отчеты учреждений, подведомственных МСР, в отношении которых принято решение о предоставлении субсидий на иные цели в отчетном году</t>
  </si>
  <si>
    <t>Сведения Оренбургского радиотелевизионного передающего центра</t>
  </si>
  <si>
    <t xml:space="preserve">А – общее количество мер социальной поддержки регионального уровня в Оренбургской области, полученных гражданами за отчетный период, единиц;
</t>
  </si>
  <si>
    <t>В – количество мер социальной поддержки регионального уровня в Оренбургской области, которые получены гражданами за отчетный период в проактивном формате на основании согласий на использование реквизитов счетов, переданных оператором ЕСИА в ЕГИССО, единиц;</t>
  </si>
  <si>
    <t xml:space="preserve">А – общее количество мер социальной защиты (поддержки) регионального уровня, предоставляемых в Оренбургской области, на конец отчетного года, единиц;
</t>
  </si>
  <si>
    <t>В – количество региональных мер социальной защиты (поддержки), форма для подачи заявлений на которые выведена на ЕПГУ и (или) РПГУ и поступает в ГАИС ЭСРН, единиц;</t>
  </si>
  <si>
    <t>В – количество региональных мер социальной поддержки, по которым нормативными правовыми актами Оренбургской области, регламенти-рующими порядок их предоставления, предусмотрен срок назначения 5 дней и менее, единиц;</t>
  </si>
  <si>
    <t xml:space="preserve">А – общее количество документов и сведений, необходимых для назначения мер социальной защиты (поддержки) в соответствии с нормативными правовыми актами Оренбургской области, регулирующими порядок их предоставления, единиц;
</t>
  </si>
  <si>
    <t>В – количество сведений, необходимых для назначения региональных  мер социальной поддержки, получаемых посредством межведомственного электронного взаимодействия, единиц;</t>
  </si>
  <si>
    <t xml:space="preserve">А – общее количество мер социальной защиты (поддержки) регионального уровня, предоставляемых в связи с наступлением жизненных событий, утвержден приказом Минтруда России от 16.11.2021 № 805н, единиц;
</t>
  </si>
  <si>
    <t>В – количество мер социальной защиты (поддержки) регионального уровня, право на которые возникает в связи с наступлением жизненных событий, утвержденных приказом Минтруда России от 16.11.2021 № 805н «Об утверждении перечня жизненных событий, наступление которых предоставляет гражданам возможность получения мер социальной защиты (поддержки), социальных услуг, предоставляемых в рамках социального обслуживания и государственной социальной помощи, иных социальных гарантий и выплат», и которые привязаны к этим жизненным событиям в классификаторе мер социальной защиты ЕГИССО, единиц;</t>
  </si>
  <si>
    <t xml:space="preserve">А – общее количество мер социальной защиты (поддержки) регионального уровня, предоставляемых в Оренбургской области на конец отчетного периода (единиц)
</t>
  </si>
  <si>
    <t>В – количество мер социальной защиты (поддержки) регионального уровня, которые назначаются и предоставляются с использованием ГАИС «ЭСРН», по состоянию на конец отчетного периода (единиц);</t>
  </si>
  <si>
    <t xml:space="preserve">А – общее количество требований, предъявляемых к ГАИС ЭСРН, установленных постановлением Правительства Российской Федерации от 16.08.2021 № 1342 «О Единой государственной информационной системе социального обеспечения», единиц
</t>
  </si>
  <si>
    <t>В – количество требований к интеграции ГАИС ЭСРН и ЕГИССО, обеспеченных органом социальной защиты в отчетном периоде, единиц</t>
  </si>
  <si>
    <t>(Ф + ЭС + Вр) х 100%</t>
  </si>
  <si>
    <t xml:space="preserve">Ф – показатель функционирования ведомственного сегмента в органах  социальной защиты Оренбургской области, принимающий следующие значения: 0 – если подключения к ИС ЕКЦ нет; 0,4 – если подключение к ИС ЕКЦ есть;
</t>
  </si>
  <si>
    <t>Отчет ГКУ "ЦСПН"</t>
  </si>
  <si>
    <t>ЭС – показатель наполнения экспертной системы ИС ЕКЦ актуальной информацией по вопросам предоставления мер социальной защиты (поддержки) в Оренбургской области, достаточной для консультирования граждан, принимающий следующие значения: 0 – если наполнения нет; 0,4 – если наполнение есть;</t>
  </si>
  <si>
    <t>Вр – показатель времени дозвона до оператора, принимающий следующие значения: 0 – если время дозвона до оператора превышает 55 секунд; 0,2 – если не более 55 секунд</t>
  </si>
  <si>
    <t>А – общее количество обращений за получением услуги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единиц;</t>
  </si>
  <si>
    <t>В – количество обращений за получением услуги в электронном виде с использование ЕПГУ по услугам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</t>
  </si>
  <si>
    <t>Значение результата соответсвует численности детей, охваченных отдыхом и оздоровлением с использованием сертификата</t>
  </si>
  <si>
    <t>Численность детей, охваченных отдыхом и оздоровлением с использованием сертификата</t>
  </si>
  <si>
    <t xml:space="preserve">A - общая численность детей, направленных в организации отдыха детей и их оздоровления в текущем году, человек;
</t>
  </si>
  <si>
    <t xml:space="preserve">Договоры о направлении и приеме детей в федеральные государственные бюджетные образовательные учреждения </t>
  </si>
  <si>
    <t>B - численность детей, доставленных к местам отдыха, оздоровления и обратно без травм и отравлений в пути следования за год, человек;</t>
  </si>
  <si>
    <t>Информация от организаций, осуществляющих доставку детей</t>
  </si>
  <si>
    <t>Значение результата соответствует количеству модернизированных объектов, предназначенных для отдыха детей и их оздоровления</t>
  </si>
  <si>
    <t>Количество модернизированных объектов, предназначенных для отдыха детей и их оздоровления</t>
  </si>
  <si>
    <t xml:space="preserve">МСР
</t>
  </si>
  <si>
    <t xml:space="preserve">* ГП РФ – государственная программа Российской Федерации (данный уровень присваивается в случае если показатель указан в государственной программе Российской Федерации и не относится к проектной деятельности); ФП НП – федеральный проект, входящий в состав национального проекта (в рамках соглашений, заключенных в целях реализации региональных проектов); ФП – федеральный проект, не входящий в состав национального проекта.
Для результата указывается один из следующих источников: ФС – федеральная субсидия; ПП – приоритетный проект; РП – региональный проект; ОС – областная субсидия; ИМ – иное мероприятие. 
</t>
  </si>
  <si>
    <t>Наименование структурного элемента государственной программы, задачи, мероприятия (результата), контрольной точки</t>
  </si>
  <si>
    <t>Дата достижения контрольной точки</t>
  </si>
  <si>
    <t>Ответственный исполнитель</t>
  </si>
  <si>
    <t>(фамилия, имя, отчество, должность, наименование органа исполнительной власти)</t>
  </si>
  <si>
    <t>Сладкова Елена Анатольевна – министр социального развития Оренбургской области</t>
  </si>
  <si>
    <t>Задача «Обеспечение финансовой поддержки семей при рождении детей»</t>
  </si>
  <si>
    <t>1.1.1.</t>
  </si>
  <si>
    <t>1.1.1.1</t>
  </si>
  <si>
    <t>Контрольная точка «Осуществлен мониторинг предоставления мер социальной поддержки за первый квартал»</t>
  </si>
  <si>
    <t>Гридунова Татьяна Геннадьевна - начальник отдела методологии и организации предоставления мер социальной поддержки МСР</t>
  </si>
  <si>
    <t>1.1.1.2.</t>
  </si>
  <si>
    <t>Контрольная точка «Осуществлен мониторинг предоставления мер социальной поддержки за шесть месяцев»</t>
  </si>
  <si>
    <t>1.1.1.3.</t>
  </si>
  <si>
    <t>Контрольная точка «Осуществлен мониторинг предоставления мер социальной поддержки за восемь месяцев»</t>
  </si>
  <si>
    <t>1.1.1.4.</t>
  </si>
  <si>
    <t>Контрольная точка «Осуществлен мониторинг предоставления мер социальной поддержки за девять месяцев»</t>
  </si>
  <si>
    <t>1.1.1.5.</t>
  </si>
  <si>
    <t>Контрольная точка «Осуществлен мониторинг предоставления мер социальной поддержки за десять месяцев»</t>
  </si>
  <si>
    <t>1.1.1.6.</t>
  </si>
  <si>
    <t>Контрольная точка «Услуга оказана (работы выполнены)»</t>
  </si>
  <si>
    <t>1.1.2.</t>
  </si>
  <si>
    <t>1.1.2.1</t>
  </si>
  <si>
    <t>1.1.2.2.</t>
  </si>
  <si>
    <t>1.1.2.3.</t>
  </si>
  <si>
    <t>1.1.2.4.</t>
  </si>
  <si>
    <t>1.1.2.5.</t>
  </si>
  <si>
    <t>1.1.2.6.</t>
  </si>
  <si>
    <t>1.1.3.</t>
  </si>
  <si>
    <t>1.1.3.1.</t>
  </si>
  <si>
    <t>1.1.3.2.</t>
  </si>
  <si>
    <t>1.1.3.3</t>
  </si>
  <si>
    <t>1.1.3.4.</t>
  </si>
  <si>
    <t>1.1.3.5.</t>
  </si>
  <si>
    <t>1.1.4.</t>
  </si>
  <si>
    <t>1.1.4.1.</t>
  </si>
  <si>
    <t>1.1.4.2.</t>
  </si>
  <si>
    <t>1.1.4.3.</t>
  </si>
  <si>
    <t>1.1.4.4.</t>
  </si>
  <si>
    <t>1.1.4.5.</t>
  </si>
  <si>
    <t>1.1.5.</t>
  </si>
  <si>
    <t>1.1.5.1.</t>
  </si>
  <si>
    <t>1.1.5.2.</t>
  </si>
  <si>
    <t>1.1.5.3.</t>
  </si>
  <si>
    <t>1.1.5.4.</t>
  </si>
  <si>
    <t>1.1.5.5.</t>
  </si>
  <si>
    <t>1.1.5.6.</t>
  </si>
  <si>
    <t xml:space="preserve">Задача: Лица старше трудоспособного возраста и инвалиды, нуждающиеся в социальном обслуживании, обеспечены системой долговременного ухода </t>
  </si>
  <si>
    <t>2.1.1.</t>
  </si>
  <si>
    <t xml:space="preserve">Сладкова Елена Анатольевна – министр социального развития Оренбургской области </t>
  </si>
  <si>
    <t>2.1.1.1.</t>
  </si>
  <si>
    <t>2.1.1.2.</t>
  </si>
  <si>
    <t>Контрольная точка «Предоставлен отчет об использовании субсидии из федерального бюджета»</t>
  </si>
  <si>
    <t>2.1.2.</t>
  </si>
  <si>
    <t>Контрольная точка «Утверждены (одобрены, сформированы) документы, необходимые для оказания услуги (выполнения работы)»</t>
  </si>
  <si>
    <t>Контрольная точка «Проведена информационно-разъяснительная работа с населением»</t>
  </si>
  <si>
    <t>2.1.2.3.</t>
  </si>
  <si>
    <t>Контрольная точка «Осуществлено методическое сопровождение организаций социального обслуживания»</t>
  </si>
  <si>
    <t>2.1.2.4.</t>
  </si>
  <si>
    <t>Контрольная точка «Сформирован реестр лиц, нуждающихся в постороннем уходе и лиц, изъявивших желание создать приемную семью»</t>
  </si>
  <si>
    <t>2.1.2.5.</t>
  </si>
  <si>
    <t>Контрольная точка «Предоставлен отчет за 9 месяцев о приемных семьях для граждан пожилого возраста и инвалидов»</t>
  </si>
  <si>
    <t>2.1.3.</t>
  </si>
  <si>
    <t>2.1.3.1.</t>
  </si>
  <si>
    <t>Контрольная точка «Проведено информирование граждан пожилого возраста»</t>
  </si>
  <si>
    <t>2.1.3.2.</t>
  </si>
  <si>
    <t>2.1.3.3.</t>
  </si>
  <si>
    <t>Контрольная точка «Сформированы списки граждан пожилого возраста на обучение компьютерной грамотности»</t>
  </si>
  <si>
    <t>2.1.3.4.</t>
  </si>
  <si>
    <t>Контрольная точка «Заключены договоры на оказание услуг»</t>
  </si>
  <si>
    <t>2.1.3.5.</t>
  </si>
  <si>
    <t>Контрольная точка «Предоставлен отчет за 9 месяцев о результатах обучения компьютерной грамотности граждан пожилого возраста»</t>
  </si>
  <si>
    <t>2.1.3.6.</t>
  </si>
  <si>
    <t>Контрольная точка «Услуга оказана (работа выполнена)»</t>
  </si>
  <si>
    <t>2.1.4.</t>
  </si>
  <si>
    <t>2.1.4.1.</t>
  </si>
  <si>
    <t xml:space="preserve">Контрольная точка "Проведен мониторинг потребности в обеспечении оборудованием отделений дневного пребывания для граждан пожилого возраста и инвалидов"
</t>
  </si>
  <si>
    <t>2.1.4.2.</t>
  </si>
  <si>
    <t>Контрольная точка "Утверждена потребность в оборудовании отделений дневного пребывания для граждан пожилого возраста и инвалидов"</t>
  </si>
  <si>
    <t>2.1.4.3.</t>
  </si>
  <si>
    <t>Контрольная точка "Утверждены (одобрены, сформированы) документы, необходимые для оказания услуги (выполнения работы)"</t>
  </si>
  <si>
    <t>2.1.4.4.</t>
  </si>
  <si>
    <t>Контрольная точка "Заключены договоры на закупку товаров, работ, услуг"</t>
  </si>
  <si>
    <t>2.1.4.5.</t>
  </si>
  <si>
    <t>Контрольная точка "Произведена приемка и оплата поставленных товаров, выполненных работ, оказанных услуг "</t>
  </si>
  <si>
    <t>2.1.4.6.</t>
  </si>
  <si>
    <t>Контрольная точка "Услуга оказана (работы выполнены)"</t>
  </si>
  <si>
    <t>Задача «Выполнение обязательств государства по социальной поддержке отдельных категорий граждан»</t>
  </si>
  <si>
    <t>3.1.2.</t>
  </si>
  <si>
    <t>3.1.2.1.</t>
  </si>
  <si>
    <t>3.1.3.</t>
  </si>
  <si>
    <t>3.1.3.1.</t>
  </si>
  <si>
    <t>3.1.4.</t>
  </si>
  <si>
    <t>3.1.4.1.</t>
  </si>
  <si>
    <t>3.1.5.</t>
  </si>
  <si>
    <t>3.1.5.1.</t>
  </si>
  <si>
    <t>3.1.6.</t>
  </si>
  <si>
    <t>3.1.6.1.</t>
  </si>
  <si>
    <t>3.1.7.</t>
  </si>
  <si>
    <t>3.1.7.1.</t>
  </si>
  <si>
    <t>3.1.9.</t>
  </si>
  <si>
    <t>3.1.9.1.</t>
  </si>
  <si>
    <t>3.1.10.</t>
  </si>
  <si>
    <t>3.1.10.1.</t>
  </si>
  <si>
    <t>3.1.11.</t>
  </si>
  <si>
    <t>3.1.11.1.</t>
  </si>
  <si>
    <t>3.1.12.</t>
  </si>
  <si>
    <t>3.1.12.1.</t>
  </si>
  <si>
    <t>3.1.13.</t>
  </si>
  <si>
    <t>3.1.13.1.</t>
  </si>
  <si>
    <t>3.1.14.</t>
  </si>
  <si>
    <t>Григорьева Ирина Михайловна - начальник отдела предоставления государственной социальной помощи МСР</t>
  </si>
  <si>
    <t>3.1.14.1.</t>
  </si>
  <si>
    <t>3.1.15.</t>
  </si>
  <si>
    <t>3.1.15.1.</t>
  </si>
  <si>
    <t>3.1.18.</t>
  </si>
  <si>
    <t>Гриценко Валентина Александровна –начальник  отдела по работе с ветеранами МСР</t>
  </si>
  <si>
    <t>3.1.18.1.</t>
  </si>
  <si>
    <t>Контрольная точка «Формирование списка граждан, обратившихся за получением микропроцессорной пластиковой карты «Социальная транспортная карта» или универсальной карты жителя Оренбургской области с социальным транспортным приложением</t>
  </si>
  <si>
    <t>3.1.19.</t>
  </si>
  <si>
    <t>Максименко Оксана Васильевна - начальник отдела государственных жилищных сертификатов и субсидий МСР</t>
  </si>
  <si>
    <t>3.1.19.1.</t>
  </si>
  <si>
    <t>Храмова Елена Владимировна - первый заместитель министра социального развития Оренбургской области</t>
  </si>
  <si>
    <t>Контрольная точка "Запрос в Управление Федеральной налоговой службы по Оренбургской области"</t>
  </si>
  <si>
    <t>Передельская Светлана Рудольфовна - начальник отдела сопровождения государственных программ и проектной деятельности МСР</t>
  </si>
  <si>
    <t>3.1.21.</t>
  </si>
  <si>
    <t>Платонова Наталья Михайловна - начальник отдела бюджетной политики в сфере социальной поддержки населения и экономического анализа МСР</t>
  </si>
  <si>
    <t>3.1.21.1.</t>
  </si>
  <si>
    <t>3.1.22.</t>
  </si>
  <si>
    <t>3.1.22.1.</t>
  </si>
  <si>
    <t>3.1.23.</t>
  </si>
  <si>
    <t>Кузьмина Елена Вячеславовна – начальник управления семейной политики МСР</t>
  </si>
  <si>
    <t>3.1.23.1.</t>
  </si>
  <si>
    <t>Контрольная точка «Установлены автономные дымоизвещатели в жилых помещениях, занимаемых отдельными категориями граждан»</t>
  </si>
  <si>
    <t>3.1.24.</t>
  </si>
  <si>
    <t>3.1.24.1.</t>
  </si>
  <si>
    <t>3.1.25.</t>
  </si>
  <si>
    <t>3.1.25.1.</t>
  </si>
  <si>
    <t>3.1.26.</t>
  </si>
  <si>
    <t>3.1.26.1.</t>
  </si>
  <si>
    <t>4.1.1.</t>
  </si>
  <si>
    <t xml:space="preserve">Данилов Андрей Николаевич - начальник отдела формирования государственного задания (заказа) и взаимодействия с поставщиками социальных услуг МСР;
Есина Акбикеш Кабдалловна - заместитель министра социального развития Оренбургской области;
Кузьмина Елена Вячеславовна - начальник управления семейной политики МСР; 
Караулова Наталья Викторовна - начальник отдела организации стационарного социального обслуживания МСР; 
Мурзина Лилия Равильевна - начальник отдела реабилитации и социальной интеграции инвалидов МСР
</t>
  </si>
  <si>
    <t>4.1.1.1.</t>
  </si>
  <si>
    <t>Данилов Андрей Николаевич - начальник отдела формирования государственного задания (заказа) и взаимодействия с поставщиками социальных услуг МСР</t>
  </si>
  <si>
    <t>4.1.2.</t>
  </si>
  <si>
    <t>4.1.2.1.</t>
  </si>
  <si>
    <t>4.1.3.</t>
  </si>
  <si>
    <t>Беляшева Татьяна Владимировна - начальник отдела правового обеспечения МСР</t>
  </si>
  <si>
    <t>4.1.3.1.</t>
  </si>
  <si>
    <t>4.1.4.</t>
  </si>
  <si>
    <t>Додон Ирина Никифоровна - начальник отдела организации независимой оценки и оплаты труда МСР</t>
  </si>
  <si>
    <t>4.1.4.1.</t>
  </si>
  <si>
    <t>4.1.5.</t>
  </si>
  <si>
    <t>Кузьмина Елена Вячеславовна - начальник управления семейной политики МСР</t>
  </si>
  <si>
    <t>4.1.5.1.</t>
  </si>
  <si>
    <t>Контрольная точка " Проведен смотр-конкурс учреждений социального обслуживания Оренбургской области"</t>
  </si>
  <si>
    <t>4.1.6.</t>
  </si>
  <si>
    <t>4.1.6.1.</t>
  </si>
  <si>
    <t>4.1.7.</t>
  </si>
  <si>
    <t>4.1.7.1.</t>
  </si>
  <si>
    <t>Контрольная точка "Подведение Общественным советом по проведению независимой оценки качества условий оказания услуг организациями социального обслуживания в Оренбургской области итогов независимой оценки качества условий оказания услуг организациями социального обслуживания в Оренбургской области в отчетном году"</t>
  </si>
  <si>
    <t>4.1.8.</t>
  </si>
  <si>
    <t>4.1.8.1.</t>
  </si>
  <si>
    <t>5.1.1.</t>
  </si>
  <si>
    <t>5.1.1.1.</t>
  </si>
  <si>
    <t>5.1.4.</t>
  </si>
  <si>
    <t>5.1.5.</t>
  </si>
  <si>
    <t>5.1.6.</t>
  </si>
  <si>
    <t>5.1.7.</t>
  </si>
  <si>
    <t>5.1.8.</t>
  </si>
  <si>
    <t>5.1.8.1.</t>
  </si>
  <si>
    <t>Контрольная точка "Чествование супружеских пар в День семьи, любви и верности"</t>
  </si>
  <si>
    <t>Гриценко Валентина Александровна – начальник отдела по работе с ветеранами МСР</t>
  </si>
  <si>
    <t>5.1.9.</t>
  </si>
  <si>
    <t>5.1.9.1.</t>
  </si>
  <si>
    <t>5.1.9.2.</t>
  </si>
  <si>
    <t>6.1.1.</t>
  </si>
  <si>
    <t>6.1.1.1.</t>
  </si>
  <si>
    <t>7.1.1.</t>
  </si>
  <si>
    <t>7.1.1.1.</t>
  </si>
  <si>
    <t>7.1.2.</t>
  </si>
  <si>
    <t>Золотухин Андрей Александрович - начальник отдела комплексной безопасности и укрепления материально-технической базы подведомственных учреждений МСР</t>
  </si>
  <si>
    <t>7.1.2.1.</t>
  </si>
  <si>
    <t>7.1.3.</t>
  </si>
  <si>
    <t>7.1.3.1.</t>
  </si>
  <si>
    <t>7.1.4.</t>
  </si>
  <si>
    <t>7.1.4.1.</t>
  </si>
  <si>
    <t>7.1.5.</t>
  </si>
  <si>
    <t>7.1.5.1.</t>
  </si>
  <si>
    <t xml:space="preserve">Контрольная точка «Формирование в ГАИС «ЭСРН» отчета о количестве мер предоставляемых гражданам в проактивном формате» 
</t>
  </si>
  <si>
    <t>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</si>
  <si>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7.1.6.</t>
  </si>
  <si>
    <t>Чистяков Виталий Викторович - начальник отдела информационных технологий и информационной безопасности МСР</t>
  </si>
  <si>
    <t>7.1.6.1.</t>
  </si>
  <si>
    <t>7.1.7.</t>
  </si>
  <si>
    <t>7.1.7.1.</t>
  </si>
  <si>
    <t>7.1.8.</t>
  </si>
  <si>
    <t>7.1.8.1.</t>
  </si>
  <si>
    <t>7.1.9.</t>
  </si>
  <si>
    <t>7.1.9.1.</t>
  </si>
  <si>
    <t>7.1.10.</t>
  </si>
  <si>
    <t>7.1.10.1</t>
  </si>
  <si>
    <t>Контрольная точка "Формирование перечня региональных мер социальной поддержки, назначенных и предоставленных в ГАИС "ЭСРН"</t>
  </si>
  <si>
    <t>7.1.11.</t>
  </si>
  <si>
    <t>7.1.11.1.</t>
  </si>
  <si>
    <t>7.1.12.</t>
  </si>
  <si>
    <t>7.1.12.1</t>
  </si>
  <si>
    <t>7.1.13.</t>
  </si>
  <si>
    <t>7.1.13.1.</t>
  </si>
  <si>
    <t>8.1.1.</t>
  </si>
  <si>
    <t>Солосина Юлия Александровна - начальник отдела координации отдыха и оздоровления детей МСР</t>
  </si>
  <si>
    <t>8.1.1.1.</t>
  </si>
  <si>
    <t>8.1.2.</t>
  </si>
  <si>
    <t>8.1.2.1.</t>
  </si>
  <si>
    <t>8.1.3.</t>
  </si>
  <si>
    <t>8.1.3.1.</t>
  </si>
  <si>
    <t>Контрольная точка "Предоставление отчета о достижении значения результата предоставления субсидии"</t>
  </si>
  <si>
    <t xml:space="preserve">Приложение 9
к протоколу заседания управляющего совета государственной  программы "Социальная поддержка граждан в Оренбургской области"
</t>
  </si>
  <si>
    <t>План реализации государственной программы на 2024 год</t>
  </si>
  <si>
    <t>1.1.3.6.</t>
  </si>
  <si>
    <t>1.1.4.6.</t>
  </si>
  <si>
    <t>Контрольная точка «Предоставлен отчет за 1 квартал о гражданах старше трудоспособного возраста и инвалидах, получивших услуги в рамках системы долговременного ухода»</t>
  </si>
  <si>
    <t>Смольская Наталья Юрьевна - начальник отдела организации социального обслуживания населения МСР</t>
  </si>
  <si>
    <t>Контрольная точка «Предоставлен отчет за 6 месяцев о гражданах старше трудоспособного возраста и инвалидах, получивших услуги в рамках системы долговременного ухода»</t>
  </si>
  <si>
    <t>2.1.1.3.</t>
  </si>
  <si>
    <t>Контрольная точка «Предоставлен отчет за 9 месяцев о гражданах старше трудоспособного возраста и инвалидах, получивших услуги в рамках системы долговременного ухода»</t>
  </si>
  <si>
    <t>2.1.1.4.</t>
  </si>
  <si>
    <t>2.1.1.5.</t>
  </si>
  <si>
    <t>2.1.1.6.</t>
  </si>
  <si>
    <t>Контрольная точка «Представлены предварительные отчеты органов исполнительной власти субъектов Российской Федерации по реализации пилотного проекта в 2024 году»</t>
  </si>
  <si>
    <t>2.1.2.1.</t>
  </si>
  <si>
    <t>2.1.2.2.</t>
  </si>
  <si>
    <t>2.1.2.6.</t>
  </si>
  <si>
    <t>2.1.5.</t>
  </si>
  <si>
    <t>2.1.5.1.</t>
  </si>
  <si>
    <t>Контрольная точка "Проведен мониторинг потребности в обеспечении оборудованием КЦСОН для выполнения социально-оздоровительных, профилактических, социокультурных мероприятий для граждан"</t>
  </si>
  <si>
    <t>2.1.5.2.</t>
  </si>
  <si>
    <t>Контрольная точка "Утверждена потребность в оборудовании КЦСОН в целях проведения оциально-оздоровительных, профилактических, социокультурных мероприятий для граждан"</t>
  </si>
  <si>
    <t>2.1.5.3.</t>
  </si>
  <si>
    <t>2.1.5.4.</t>
  </si>
  <si>
    <t>2.1.5.5.</t>
  </si>
  <si>
    <t>2.1.5.6.</t>
  </si>
  <si>
    <t>3.1.1.</t>
  </si>
  <si>
    <t>3.1.1.1.</t>
  </si>
  <si>
    <t>Контрольная точка «Предоставлен отчет о количестве граждан, подвергшихся воздействию радиации вследствии радиационных аварий и ядерных испытаний, получивших меру госсударственной поддержки»</t>
  </si>
  <si>
    <t>Контрольная точка «Предоставлен отчет о количестве получателей мер госсударственной поддержки»</t>
  </si>
  <si>
    <t>Контрольная точка «Предоставлен отчет о количестве ветеранов Великой Отечественной войны и боевых действий, получивших меру госсударственной поддержки»</t>
  </si>
  <si>
    <t>Гридунова Татьяна Геннадьевна - начальник отдела методологии и организации предоставления мер социальной поддержки МСР;
Рогачева Лариса Валерьевна - начальник отдела организационно-методической работы и анализа доступности лекарственного обеспечения населения МЗ</t>
  </si>
  <si>
    <t>Контрольная точка «Предоставлен отчет о количестве ветеранов труда, граждан, приравненных к ветеранам труда, и лиц, проработавших в тылу в период с 22 июня 1941 года и 9 мая 1945 года не менее шести месяцев, получивших меру госсударственной поддержки»</t>
  </si>
  <si>
    <t>Контрольная точка «Предоставлен отчет о количестве граждан, имеющих место жительства на территории Оренбургской области, родившихся в период с 3 сентября 1927 года по 3 сентября 1948 года ("Дети войны"), получивших меру госсударственной поддержки»</t>
  </si>
  <si>
    <t>Контрольная точка «Предоставлен отчет о количестве государственных служащих Оренбургской области и лиц, имеющих особые заслуги перед Оренбургской областью, получивших меру госсударственной поддержки»</t>
  </si>
  <si>
    <t>Контрольная точка «Предоставлен отчет о количестве отдельных категорий граждан, получивших меру госсударственной поддержки по оплате жилищно-коммунальных услуг»</t>
  </si>
  <si>
    <t>Контрольная точка «Предоставлен отчет о количестве граждан, награжденных нагрудным знаком «Почетный донор России», получивших меру государственной поддержки»</t>
  </si>
  <si>
    <t>Контрольная точка «Предоставлен отчет о количестве граждан, имеющих поствакцинальные осложнения, получивших меру государственной поддержки»</t>
  </si>
  <si>
    <t>Контрольная точка «Предоставлен отчет о количестве реабилитированных граждан и лиц, пострадавших от политических репрессий, получивших меру государственной поддержки»</t>
  </si>
  <si>
    <t>Контрольная точка «Предоставлен отчет о количестве граждан, получивших меру государственной поддержки, в связи с погребением умерших»</t>
  </si>
  <si>
    <t>Контрольная точка «Предоставлен отчет о количестве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РФ, погибших при исполнении служебных обязанностей, а также членов семей добовольных пожарных, погибших при исполнении обязанностей добровольного пожарного,   получивших меру государственной поддержки»</t>
  </si>
  <si>
    <t>Контрольная точка «Предоставлен отчет о количестве получателей государственной социальной помощи, находящихся в трудной жизненной ситуации»</t>
  </si>
  <si>
    <t>Контрольная точка «Предоставлен отчет о количестве получателей мер социальной поддержки»</t>
  </si>
  <si>
    <t>Контрольная точка "Сформирован отчет о количестве договоров о подключении, заключенных между физическими лицами и газораспредеоительными организациями"</t>
  </si>
  <si>
    <t>Контрольная точка "Осуществлен мониторинг выполнения государственного задания на финансовый год для учреждений социального обслуживания населения Оренбургской области"</t>
  </si>
  <si>
    <t>Контрольная точка «Предоставлен отчет об оказании бесплатной юридической помощи отдельным категориям граждан"</t>
  </si>
  <si>
    <t>Контрольная точка "Проведен региональный конкурс профессионального мастерства в сфере социального обслуживания Оренбургской области"</t>
  </si>
  <si>
    <t>Контрольная точка "Предоставление социальной (транспортной) услуги"</t>
  </si>
  <si>
    <t>Контрольная точка "Предоставлен отчет о количестве семей с детьми и детей-сирот, детей, оставшихся без попечения родителей, получивших меры государственной поддержки"</t>
  </si>
  <si>
    <t>Контрольная точка "Предоставлен отчет о доле многодетных семей, являющихся получателями мер господдержки, в общем числе обратившихся, имеющих право на получение мер поддержки"</t>
  </si>
  <si>
    <t>5.1.4.1</t>
  </si>
  <si>
    <t>Контрольная точка "Направление запроса в Управление Федеральной налоговой службы по Оренбургской области"</t>
  </si>
  <si>
    <t>5.1.5.1</t>
  </si>
  <si>
    <t>Кузьмина Елена Вячеславовна - начальник управления семейной политики МСР; 
Гриценко Валентина Александровна – начальник отдела по работе с ветеранами МСР</t>
  </si>
  <si>
    <t>5.1.6.1.</t>
  </si>
  <si>
    <t>Контрольная точка "Проведено мероприятие по вручению областной премии "Женщина Оренбуржья"</t>
  </si>
  <si>
    <t>Контрольная точка "Проведен областной ежегодный конкурс "Семья года"</t>
  </si>
  <si>
    <t>Контрольная точка "Проведены новогодние и рождественские праздники для детей, нуждающихся в особой заботе государства"</t>
  </si>
  <si>
    <t>5.1.7.1.</t>
  </si>
  <si>
    <t>Контрольная точка "Предоставлен отчет о численности безнадзорных и беспризорных несовершеннолетних детей, помещенных в специализированные учреждения для несовершеннолетних детей, нуждающихся в социальной реабилитации"</t>
  </si>
  <si>
    <t>Контрольная точка "Предоставлен отчет о направлении в министерство финансов Оренбургской области предложений по формированию целевых статей для отражения бюджетных расходов в качестве программных"</t>
  </si>
  <si>
    <t>Контрольная точка «Предоставлен отчет о выпуске информационных материалов в СМИ»</t>
  </si>
  <si>
    <t>Контрольная точка "Предоставлен отчет о количестве поданных заявлений через ЕПГУ для получения региональных мер социальной защиты (поддержки)"</t>
  </si>
  <si>
    <t>Контрольная точка «Предоставлен отчет о количестве сведений, полученных посредством СМЭВ, для назначения региональных мер поддержки»</t>
  </si>
  <si>
    <t>Контрольная точка "Актуализация информации в классификаторе ЕГИССО и обеспечение привязки к жизненным событиям"</t>
  </si>
  <si>
    <t>Контрольная точка "Предоставлен отчет о выполнении требований к интеграции ГАИС "ЭСРН" и ЕГИССО в части конвертации назначенных мер социальной защиты (поддержки) регионального уровня"</t>
  </si>
  <si>
    <t>Контрольная точка "Предоставлен отчет в ГАИС «ЭСРН» о количестве  обращений за получением МСЗУ в электронном виде"</t>
  </si>
  <si>
    <t>Солосина Юлия Александровна - начальник отдела координации отдыха и оздоровления детей МСР (в части капитального ремонта объектов и приобретения модульных конструкций); 
Адигамова Элиза Нурисламовна – начальник управления МСЖКиДХ (в части строительства объектов);
Горбачук Инна Николаевна – консультант управления МСЖКиДХ</t>
  </si>
  <si>
    <t>Аналитическая информация о структурных элементах и (или) мероприятиях (результатах)</t>
  </si>
  <si>
    <t xml:space="preserve">иных государственных программ Оренбургской области, соответствующих сфере реализации государственной программы Оренбургской области </t>
  </si>
  <si>
    <t>"Социальная поддержка граждан в Оренбургской области"</t>
  </si>
  <si>
    <t xml:space="preserve">I. Значения показателей иных государственных программ, соответствующих сфере реализации государственной программы </t>
  </si>
  <si>
    <t>Единица измерения по ОКЕИ</t>
  </si>
  <si>
    <t>Базовое  значение</t>
  </si>
  <si>
    <t>Значения показателя по годам</t>
  </si>
  <si>
    <t>Ответствен-ный за достижение показателя</t>
  </si>
  <si>
    <t xml:space="preserve">Государственная программа «Стимулирование развития жилищного строительства в Оренбургской области»
</t>
  </si>
  <si>
    <t xml:space="preserve">Количество семей отдельных категорий граждан Российской Федерации, обеспеченных жильем </t>
  </si>
  <si>
    <t>Депертамент молодежной политики Оренбургской области</t>
  </si>
  <si>
    <t xml:space="preserve">II. Информация о бюджетных ассигнованиях на реализацию гоударственной программы, иных государственных программ Оренбургской области, соответствующих сфере реализации государственной программы </t>
  </si>
  <si>
    <t>ЦСР</t>
  </si>
  <si>
    <t xml:space="preserve">Государственная программа «Стимулирование развития жилищного строительства в Оренбургской области» </t>
  </si>
  <si>
    <t>минстрой Оренбургской области</t>
  </si>
  <si>
    <t>минсоцразвития Оренбургской области</t>
  </si>
  <si>
    <t>департамент молодежной политики Оренбургской области</t>
  </si>
  <si>
    <t>ИГСН Оренбургской области</t>
  </si>
  <si>
    <t>минархитектуры Оренбургской области</t>
  </si>
  <si>
    <t>Комплекс процессных мероприятий «Обеспечение жильем молодых семей в Оренбургской области»</t>
  </si>
  <si>
    <t>(всего), в том числе:</t>
  </si>
  <si>
    <t>23 4 07 R4970</t>
  </si>
  <si>
    <t xml:space="preserve">III. Информация о финансовом обеспечении иных государственных программ, соответствующих сфере реализации государственной программы, за счет средств областного бюджета, средств государственных внебюджетных фондов и прогнозная оценка средств, привлекаемых на реализацию государственной программы
</t>
  </si>
  <si>
    <t>III. Перечень мероприятий (результатов) иных государственных программ, соответствующих сфере реализации государственной программы</t>
  </si>
  <si>
    <t xml:space="preserve">Единица измерения </t>
  </si>
  <si>
    <t>Значения результата по годам</t>
  </si>
  <si>
    <t>Государственная программа «Стимулирование развития жилищного строительства в Оренбургской области»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</si>
  <si>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</t>
  </si>
  <si>
    <t>Контрольная точка "Предоставлен отчет о количестве заключенных социальных контрактах»</t>
  </si>
  <si>
    <t>Контрольная точка «Сформирована сводная информация по результатам мониторинга достижения целевых показателей в части повышения оплаты труда социальных работников в соответствии с Указом Президента Российской Федерации от 07.05.2012 № 597 «О мероприятиях по реализации государственной социальной политики»</t>
  </si>
  <si>
    <t>Контрольная точка "Предоставлен отчет о заключеных соглашениях о предоставлении субсидий с победителями конкурса проектов (программ)"</t>
  </si>
  <si>
    <t>Контрольная точка «Формирование свода заявок на доведение предельных объёмов финансирования на лицевые счета, открытые в УФК по Оренбургской области бюджетам городских округов и муниципальных районов по субвенции на 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области»</t>
  </si>
  <si>
    <t>Контрольная точка "Формирование свода заявок на доведение предельных объёмов финансирования на лицевые счета, открытые в УФК по Оренбургской области бюджетам городских округов и муниципальных районов по субвенции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и предоставлению жилищных сертификатов Оренбургской области "</t>
  </si>
  <si>
    <t>Контрольная точка «Предоставлен отчет об удельном весе учреждений социального обслуживания, основанных на иных формах собственности, в общем количестве учреждений социального обслуживания"</t>
  </si>
  <si>
    <t xml:space="preserve">Контрольная точка "Предоставлен отчет о площадях, соответствующих санитарным нормам и правилам пожарной безопасности" </t>
  </si>
  <si>
    <t>Контрольная точка "Предоставлен отчет о количестве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t>
  </si>
  <si>
    <t>Контрольная точка «Предоставлены единовременные денежные выплаты на приобретение жилья за счет средств федерального бюджета (ветеранам Великой Отечественной войны, ветеранам боевых действий, инвалидам и семьям, имеющим детей-инвалидов)»</t>
  </si>
  <si>
    <t>Контрольная точка "Предоставлены социальные выплаты на приобретение жилья на основании выданных государственных жилищных сертификатов жителям города Херсона и части Херсонской области, покинувшим место постоянного проживания и прибывшим в экстренном  порядке на территорию Оренбургской области на постоянное место жительства"</t>
  </si>
  <si>
    <t>Контрольная точка "Предоставлена информация о количестве многодетных семей, получивших социальные выплаты на приобретение (строительство) жилья за счет средств областного бюджета"</t>
  </si>
  <si>
    <t>Контрольная точка «Предоставлен отчет о количестве граждан, удостоенных званий и льготных статусов"</t>
  </si>
  <si>
    <t>Контрольная точка «Предоставлен отчет о количестве семей и детей состоящих на патронаже как семьи, находящиеся в социально опасном положении и социальном патронаже «Забота здесь»</t>
  </si>
  <si>
    <t>Контрольная точка «Предоставлен отчет от ИС ЕКЦ о времени дозвона до оператора»</t>
  </si>
  <si>
    <t>Контрольная точка "Сформирован отчет в ГАИС "ЭСРН" о количестве детей, охваченных отдыхом и оздоровлением с использованием сертификата в организациях отдыха детей и их оздоровления"</t>
  </si>
  <si>
    <t>Передельская Светлана Рудольфовна – начальник отдела сопровождения государственных программ и проектной деятельности МСР;
Ягодкина Олеся Петровна – директор ГКУ "ЦСПН"</t>
  </si>
  <si>
    <t>Контрольная точка "Представлена информация об объеме просроченной кредиторской задолженности по выплате пособий, компенсаций и социальных выплат"</t>
  </si>
  <si>
    <t>3.1.21.2.</t>
  </si>
  <si>
    <t>3.1.27.</t>
  </si>
  <si>
    <t>3.1.27.1.</t>
  </si>
  <si>
    <t>3.1.29.</t>
  </si>
  <si>
    <t>3.1.29.1.</t>
  </si>
  <si>
    <t>3.30.</t>
  </si>
  <si>
    <t>3.1.30.</t>
  </si>
  <si>
    <t>3.1.30.1.</t>
  </si>
  <si>
    <t>Контрольная точка "Предоставлена информация о количестве мер социальной поддержки, которые назначаются в срок, не превышающий 5 рабочих дней"</t>
  </si>
  <si>
    <t>Результат "Количество договоров о подключении, заключенных между физическими лицами и газораспределительными органзациями (за счет средств областного бюджета)"</t>
  </si>
  <si>
    <t>Контрольная точка "Сформирован отчет о количестве договоров о подключении, заключенных между физическими лицами и газораспределительными организациями»
(за счет средств областного бюджета)</t>
  </si>
  <si>
    <t>Контрольная точка «Предоставлен отчет о количестве граждан, получивших компенсацию оплаты на капитальный ремонт общего имущества в многоквартирном доме»</t>
  </si>
  <si>
    <t>В систему долговременного ухода включены граждане пожилого возраста инвалиды, которые не способны полностью или частично осуществлять самообслуживание, самостоятельно передвигаться, обеспечивать свои основные жизненные потребности (далее - граждане). Приоритетным правом на включение в систему долговременного ухода обладают инвалиды и участники Великой Отечественной войны, лица, указанные в абзацах втором и третьем подпункта "в" пункта 2 Указа Президента Российской Федерации от 3 апреля 2023 года N 232 "О создании Государственного фонда поддержки участников специальной военной операции "Защитники Отечества. Гражданам в соответствии с уровнем нуждаемости в уходе предоставляются социальные услуги по уходу, направленные на поддержку их состояния здоровья, питания, личной гигиены, мобильности, социального функционирования (далее - услуги по уходу). Объем услуг по уходу варьируется от 14 до 28 часов в неделю и зависит от индивидуальной потребности гражданина в таком уходе.</t>
  </si>
  <si>
    <t xml:space="preserve">В соответствии с Положением об организации стационарозамещающей технологии "Дневное пребывание граждан", утвержденным приказом МСР от 23.12.2021 № 773 гражданам пожилого возраста и инвалидам предоставляется  комплекс социальных услуг в форме полустационарного социального обслуживания. </t>
  </si>
  <si>
    <t>Срок реализации: 2019-2024 годы</t>
  </si>
  <si>
    <t>Платонова Наталья Михайловна - начальник отдела бюджетной политики в сфере социальной поддержки населения и экономического анализа МСР; 
Тельнова Елена Игоревна - начальник отдела методологии планирования расходов подведомственных учреждений МСР</t>
  </si>
  <si>
    <t>Смольская Наталья Юрьевна - начальник отдела организации социального обслуживания населения МСР
Тельнова Елена Игоревна - начальник отдела методологии планирования расходов подведомственных учреждений МСР</t>
  </si>
  <si>
    <t>ГКУ "ЦСПН" приняты заявления отдельных категорий граждан на предоставление субсидии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(технологического присоединения) газоиспользующего оборудования и объектов капитального строительства к газораспределительным сетям при догазификации. 
МСР осуществлен мониторинг предоставления мер социальной поддержки.</t>
  </si>
  <si>
    <t xml:space="preserve">A - общая численность детей-сирот и детей, оставшихся без попечения родителей, лиц из их числа старше 18 лет, включенных в список нуждающихся в обеспечении жилыми помещениями на территории Оренбургской области по состоянию на 01.01.2023 (человек);
</t>
  </si>
  <si>
    <t>B -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 нарастающим итогом с 2023 года по состоянию на 31.12. отчетного года (человек);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</si>
  <si>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01.01.2023) </t>
  </si>
  <si>
    <t>8 - административ-ная информация</t>
  </si>
  <si>
    <t>Значение результата соответствует количеству комплексных центров социального обслуживания населения, оснащенных оборудованием в текущем году для проведения социально-оздоровительных, профилактических, социокультурных мероприятий для граждан пожилого возраста</t>
  </si>
  <si>
    <t>Количество комплексных центров социального обслуживания населения, оснащенных оборудованием в текущем году для проведения социально-оздоровительных, профилактических, социокультурных мероприятий для граждан пожилого возраста</t>
  </si>
  <si>
    <t xml:space="preserve">тыс. семей </t>
  </si>
  <si>
    <t>минцифры Оренбургской области</t>
  </si>
  <si>
    <t>Обеспечены жильем молодые семьи</t>
  </si>
  <si>
    <t>Результат "Обеспечены жилыми помещениями дети-сироты и дети, оставшиеся без попечения родителей, лица из числа детей-сирот и детей, оставшихся без попечения (за счет средств областного бюджета)"</t>
  </si>
  <si>
    <t>Результат "Обеспечены жилыми помещениями дети-сироты и дети, оставшиеся без попечения родителей, лица из числа детей-сирот и детей, оставшихся без попечения" (нарастающим итогом с 2022 года)</t>
  </si>
  <si>
    <t>5.10.</t>
  </si>
  <si>
    <t>5.11.</t>
  </si>
  <si>
    <t>5.1.9.3.</t>
  </si>
  <si>
    <t>5.1.9.4.</t>
  </si>
  <si>
    <t>5.1.10.</t>
  </si>
  <si>
    <t>5.1.10.1.</t>
  </si>
  <si>
    <t>5.1.10.2.</t>
  </si>
  <si>
    <t>Количество граждан, относящихся к льготным категориям, которым предоставлена субсидия на покупку газового оборудования и проведение работ внутри границ их земельных участков</t>
  </si>
  <si>
    <t>Результат "Обеспечено заключение договоров между физическими лицами и газораспределительными органзациями"</t>
  </si>
  <si>
    <t>Результат "Обеспечено заключение договоров между физическими лицами и газораспределительными органзациями (за счет средств областного бюджета)"</t>
  </si>
  <si>
    <t xml:space="preserve">единица </t>
  </si>
  <si>
    <t xml:space="preserve">финансовое соглашение 
№022-09-2024-168 </t>
  </si>
  <si>
    <t xml:space="preserve">Приложение 8
к протоколу заседания управляющего совета государственной  программы "Социальная поддержка граждан в Оренбургской области"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</si>
</sst>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 ;\-#,##0.0\ "/>
  </numFmts>
  <fonts count="4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indexed="2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indexed="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indexed="2"/>
      <name val="Calibri"/>
      <family val="2"/>
      <charset val="204"/>
      <scheme val="minor"/>
    </font>
    <font>
      <sz val="14"/>
      <color rgb="FF22272F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2"/>
      <name val="Times New Roman"/>
      <family val="1"/>
      <charset val="204"/>
    </font>
    <font>
      <b/>
      <sz val="10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65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left" vertical="top" wrapText="1"/>
    </xf>
    <xf numFmtId="16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165" fontId="17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/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" fontId="23" fillId="5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/>
    </xf>
    <xf numFmtId="166" fontId="23" fillId="5" borderId="1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/>
    </xf>
    <xf numFmtId="166" fontId="22" fillId="5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top" wrapText="1"/>
    </xf>
    <xf numFmtId="49" fontId="23" fillId="5" borderId="1" xfId="0" applyNumberFormat="1" applyFont="1" applyFill="1" applyBorder="1" applyAlignment="1">
      <alignment horizontal="center" vertical="center" wrapText="1"/>
    </xf>
    <xf numFmtId="166" fontId="23" fillId="5" borderId="1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top"/>
    </xf>
    <xf numFmtId="49" fontId="22" fillId="3" borderId="1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 wrapText="1"/>
    </xf>
    <xf numFmtId="166" fontId="22" fillId="3" borderId="1" xfId="0" applyNumberFormat="1" applyFont="1" applyFill="1" applyBorder="1" applyAlignment="1">
      <alignment horizontal="center" vertical="center" wrapText="1"/>
    </xf>
    <xf numFmtId="166" fontId="22" fillId="3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0" fontId="22" fillId="3" borderId="4" xfId="0" applyFont="1" applyFill="1" applyBorder="1" applyAlignment="1">
      <alignment vertical="top"/>
    </xf>
    <xf numFmtId="166" fontId="23" fillId="5" borderId="7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66" fontId="22" fillId="3" borderId="7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top" wrapText="1"/>
    </xf>
    <xf numFmtId="166" fontId="22" fillId="3" borderId="3" xfId="0" applyNumberFormat="1" applyFont="1" applyFill="1" applyBorder="1" applyAlignment="1">
      <alignment horizontal="center" vertical="center" wrapText="1"/>
    </xf>
    <xf numFmtId="166" fontId="22" fillId="3" borderId="4" xfId="0" applyNumberFormat="1" applyFont="1" applyFill="1" applyBorder="1" applyAlignment="1">
      <alignment horizontal="center" vertical="center" wrapText="1"/>
    </xf>
    <xf numFmtId="166" fontId="22" fillId="3" borderId="2" xfId="0" applyNumberFormat="1" applyFont="1" applyFill="1" applyBorder="1" applyAlignment="1">
      <alignment horizontal="center" vertical="center" wrapText="1"/>
    </xf>
    <xf numFmtId="49" fontId="23" fillId="5" borderId="8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top"/>
    </xf>
    <xf numFmtId="0" fontId="22" fillId="3" borderId="5" xfId="0" applyFont="1" applyFill="1" applyBorder="1" applyAlignment="1">
      <alignment horizontal="center" vertical="top" wrapText="1"/>
    </xf>
    <xf numFmtId="0" fontId="22" fillId="3" borderId="4" xfId="0" applyFont="1" applyFill="1" applyBorder="1" applyAlignment="1">
      <alignment vertical="top" wrapText="1"/>
    </xf>
    <xf numFmtId="49" fontId="22" fillId="3" borderId="8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top"/>
    </xf>
    <xf numFmtId="0" fontId="22" fillId="3" borderId="1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/>
    </xf>
    <xf numFmtId="0" fontId="26" fillId="3" borderId="3" xfId="0" applyFont="1" applyFill="1" applyBorder="1" applyAlignment="1">
      <alignment vertical="top"/>
    </xf>
    <xf numFmtId="0" fontId="22" fillId="3" borderId="3" xfId="0" applyFont="1" applyFill="1" applyBorder="1" applyAlignment="1">
      <alignment vertical="top" wrapText="1"/>
    </xf>
    <xf numFmtId="0" fontId="26" fillId="3" borderId="0" xfId="0" applyFont="1" applyFill="1" applyAlignment="1">
      <alignment horizontal="center" vertical="top"/>
    </xf>
    <xf numFmtId="0" fontId="26" fillId="3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vertical="top" wrapText="1"/>
    </xf>
    <xf numFmtId="165" fontId="23" fillId="5" borderId="1" xfId="0" applyNumberFormat="1" applyFont="1" applyFill="1" applyBorder="1" applyAlignment="1">
      <alignment vertical="top" wrapText="1"/>
    </xf>
    <xf numFmtId="165" fontId="22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justify" vertical="top"/>
    </xf>
    <xf numFmtId="0" fontId="1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7" fillId="0" borderId="1" xfId="0" applyFont="1" applyBorder="1" applyAlignment="1">
      <alignment horizontal="left" vertical="top" wrapText="1"/>
    </xf>
    <xf numFmtId="14" fontId="34" fillId="0" borderId="0" xfId="0" applyNumberFormat="1" applyFont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14" fontId="37" fillId="0" borderId="1" xfId="0" applyNumberFormat="1" applyFont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4" fontId="37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" fontId="41" fillId="0" borderId="19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41" fillId="0" borderId="1" xfId="0" applyFont="1" applyBorder="1" applyAlignment="1">
      <alignment horizontal="center"/>
    </xf>
    <xf numFmtId="0" fontId="29" fillId="0" borderId="7" xfId="0" applyFont="1" applyBorder="1" applyAlignment="1">
      <alignment horizontal="left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justify" vertical="center" wrapText="1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/>
    <xf numFmtId="0" fontId="45" fillId="0" borderId="5" xfId="0" applyFont="1" applyBorder="1" applyAlignment="1">
      <alignment vertical="center" wrapText="1"/>
    </xf>
    <xf numFmtId="0" fontId="44" fillId="0" borderId="0" xfId="0" applyFont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16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/>
    <xf numFmtId="164" fontId="17" fillId="6" borderId="1" xfId="0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14" fontId="37" fillId="7" borderId="2" xfId="0" applyNumberFormat="1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 vertical="top" wrapText="1"/>
    </xf>
    <xf numFmtId="0" fontId="37" fillId="7" borderId="1" xfId="0" applyFont="1" applyFill="1" applyBorder="1" applyAlignment="1">
      <alignment horizontal="left" vertical="top" wrapText="1"/>
    </xf>
    <xf numFmtId="14" fontId="37" fillId="7" borderId="1" xfId="0" applyNumberFormat="1" applyFont="1" applyFill="1" applyBorder="1" applyAlignment="1">
      <alignment horizontal="center" vertical="top" wrapText="1"/>
    </xf>
    <xf numFmtId="14" fontId="37" fillId="6" borderId="1" xfId="0" applyNumberFormat="1" applyFont="1" applyFill="1" applyBorder="1" applyAlignment="1">
      <alignment horizontal="center" vertical="top" wrapText="1"/>
    </xf>
    <xf numFmtId="0" fontId="44" fillId="7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3" fillId="7" borderId="0" xfId="0" applyFont="1" applyFill="1" applyAlignment="1">
      <alignment vertical="top"/>
    </xf>
    <xf numFmtId="0" fontId="3" fillId="7" borderId="0" xfId="0" applyFont="1" applyFill="1" applyAlignment="1">
      <alignment vertical="top" wrapText="1"/>
    </xf>
    <xf numFmtId="0" fontId="34" fillId="7" borderId="2" xfId="0" applyFont="1" applyFill="1" applyBorder="1" applyAlignment="1">
      <alignment horizontal="center" vertical="top" wrapText="1"/>
    </xf>
    <xf numFmtId="0" fontId="34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4" fillId="7" borderId="1" xfId="0" applyFont="1" applyFill="1" applyBorder="1" applyAlignment="1">
      <alignment horizontal="center" vertical="top" wrapText="1"/>
    </xf>
    <xf numFmtId="0" fontId="35" fillId="7" borderId="1" xfId="0" applyFont="1" applyFill="1" applyBorder="1" applyAlignment="1">
      <alignment horizontal="left" vertical="top" wrapText="1"/>
    </xf>
    <xf numFmtId="14" fontId="16" fillId="7" borderId="7" xfId="0" applyNumberFormat="1" applyFont="1" applyFill="1" applyBorder="1" applyAlignment="1">
      <alignment horizontal="left" vertical="top" wrapText="1"/>
    </xf>
    <xf numFmtId="0" fontId="34" fillId="7" borderId="8" xfId="0" applyFont="1" applyFill="1" applyBorder="1" applyAlignment="1">
      <alignment horizontal="left" vertical="top" wrapText="1"/>
    </xf>
    <xf numFmtId="14" fontId="37" fillId="7" borderId="3" xfId="0" applyNumberFormat="1" applyFont="1" applyFill="1" applyBorder="1" applyAlignment="1">
      <alignment horizontal="center" vertical="top" wrapText="1"/>
    </xf>
    <xf numFmtId="0" fontId="16" fillId="7" borderId="7" xfId="0" applyFont="1" applyFill="1" applyBorder="1" applyAlignment="1">
      <alignment horizontal="left" vertical="top" wrapText="1"/>
    </xf>
    <xf numFmtId="0" fontId="34" fillId="7" borderId="1" xfId="0" applyFont="1" applyFill="1" applyBorder="1" applyAlignment="1">
      <alignment horizontal="left" vertical="top" wrapText="1"/>
    </xf>
    <xf numFmtId="49" fontId="16" fillId="7" borderId="1" xfId="0" applyNumberFormat="1" applyFon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horizontal="left" vertical="top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37" fillId="7" borderId="0" xfId="0" applyFont="1" applyFill="1" applyAlignment="1">
      <alignment vertical="top"/>
    </xf>
    <xf numFmtId="0" fontId="37" fillId="7" borderId="0" xfId="0" applyFont="1" applyFill="1"/>
    <xf numFmtId="0" fontId="3" fillId="7" borderId="3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vertical="top" wrapText="1"/>
    </xf>
    <xf numFmtId="0" fontId="17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vertical="top" wrapText="1"/>
    </xf>
    <xf numFmtId="0" fontId="22" fillId="7" borderId="1" xfId="0" applyFont="1" applyFill="1" applyBorder="1" applyAlignment="1">
      <alignment vertical="top" wrapText="1"/>
    </xf>
    <xf numFmtId="0" fontId="17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justify" vertical="top" wrapText="1"/>
    </xf>
    <xf numFmtId="0" fontId="22" fillId="6" borderId="1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vertical="top" wrapText="1"/>
    </xf>
    <xf numFmtId="0" fontId="22" fillId="7" borderId="1" xfId="0" applyFont="1" applyFill="1" applyBorder="1" applyAlignment="1">
      <alignment horizontal="justify" vertical="top"/>
    </xf>
    <xf numFmtId="0" fontId="8" fillId="7" borderId="1" xfId="0" applyFont="1" applyFill="1" applyBorder="1" applyAlignment="1">
      <alignment horizontal="justify" vertical="top" wrapText="1"/>
    </xf>
    <xf numFmtId="0" fontId="17" fillId="7" borderId="1" xfId="0" applyFont="1" applyFill="1" applyBorder="1" applyAlignment="1">
      <alignment horizontal="center" vertical="top"/>
    </xf>
    <xf numFmtId="0" fontId="17" fillId="7" borderId="1" xfId="0" applyFont="1" applyFill="1" applyBorder="1" applyAlignment="1">
      <alignment horizontal="justify" vertical="top"/>
    </xf>
    <xf numFmtId="0" fontId="22" fillId="7" borderId="1" xfId="0" applyFont="1" applyFill="1" applyBorder="1" applyAlignment="1">
      <alignment horizontal="center" vertical="top"/>
    </xf>
    <xf numFmtId="0" fontId="17" fillId="7" borderId="0" xfId="0" applyFont="1" applyFill="1"/>
    <xf numFmtId="0" fontId="17" fillId="7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32" fillId="7" borderId="0" xfId="0" applyFont="1" applyFill="1" applyAlignment="1">
      <alignment horizontal="justify" vertical="top"/>
    </xf>
    <xf numFmtId="0" fontId="17" fillId="7" borderId="0" xfId="0" applyFont="1" applyFill="1" applyAlignment="1">
      <alignment horizontal="center" vertical="top"/>
    </xf>
    <xf numFmtId="166" fontId="22" fillId="6" borderId="1" xfId="0" applyNumberFormat="1" applyFont="1" applyFill="1" applyBorder="1" applyAlignment="1">
      <alignment horizontal="center" vertical="center" wrapText="1"/>
    </xf>
    <xf numFmtId="166" fontId="22" fillId="6" borderId="1" xfId="0" applyNumberFormat="1" applyFont="1" applyFill="1" applyBorder="1" applyAlignment="1">
      <alignment horizontal="center" vertical="center"/>
    </xf>
    <xf numFmtId="49" fontId="22" fillId="6" borderId="1" xfId="0" applyNumberFormat="1" applyFont="1" applyFill="1" applyBorder="1" applyAlignment="1">
      <alignment horizontal="center" vertical="center" wrapText="1"/>
    </xf>
    <xf numFmtId="166" fontId="22" fillId="6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6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164" fontId="17" fillId="0" borderId="1" xfId="0" applyNumberFormat="1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64" fontId="1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vertical="top" wrapText="1"/>
    </xf>
    <xf numFmtId="4" fontId="22" fillId="3" borderId="2" xfId="0" applyNumberFormat="1" applyFont="1" applyFill="1" applyBorder="1" applyAlignment="1">
      <alignment horizontal="center" vertical="top"/>
    </xf>
    <xf numFmtId="4" fontId="22" fillId="3" borderId="4" xfId="0" applyNumberFormat="1" applyFont="1" applyFill="1" applyBorder="1" applyAlignment="1">
      <alignment horizontal="center" vertical="top"/>
    </xf>
    <xf numFmtId="4" fontId="22" fillId="3" borderId="3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/>
    </xf>
    <xf numFmtId="0" fontId="22" fillId="3" borderId="3" xfId="0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center" vertical="top"/>
    </xf>
    <xf numFmtId="0" fontId="24" fillId="3" borderId="4" xfId="0" applyFont="1" applyFill="1" applyBorder="1" applyAlignment="1">
      <alignment horizontal="center" vertical="top"/>
    </xf>
    <xf numFmtId="0" fontId="22" fillId="3" borderId="2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left" vertical="top" wrapText="1"/>
    </xf>
    <xf numFmtId="0" fontId="22" fillId="3" borderId="4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center" vertical="top"/>
    </xf>
    <xf numFmtId="0" fontId="22" fillId="3" borderId="10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vertical="top" wrapText="1"/>
    </xf>
    <xf numFmtId="0" fontId="22" fillId="3" borderId="4" xfId="0" applyFont="1" applyFill="1" applyBorder="1" applyAlignment="1">
      <alignment vertical="top" wrapText="1"/>
    </xf>
    <xf numFmtId="0" fontId="22" fillId="3" borderId="3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center" vertical="top"/>
    </xf>
    <xf numFmtId="0" fontId="26" fillId="3" borderId="2" xfId="0" applyFont="1" applyFill="1" applyBorder="1" applyAlignment="1">
      <alignment horizontal="center" vertical="top"/>
    </xf>
    <xf numFmtId="0" fontId="26" fillId="3" borderId="4" xfId="0" applyFont="1" applyFill="1" applyBorder="1" applyAlignment="1">
      <alignment horizontal="center" vertical="top"/>
    </xf>
    <xf numFmtId="0" fontId="26" fillId="3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vertical="top" wrapText="1"/>
    </xf>
    <xf numFmtId="0" fontId="29" fillId="3" borderId="2" xfId="0" applyFont="1" applyFill="1" applyBorder="1" applyAlignment="1">
      <alignment horizontal="center" vertical="top" wrapText="1"/>
    </xf>
    <xf numFmtId="0" fontId="29" fillId="3" borderId="4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22" fillId="7" borderId="2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top" wrapText="1"/>
    </xf>
    <xf numFmtId="0" fontId="33" fillId="7" borderId="1" xfId="0" applyFont="1" applyFill="1" applyBorder="1" applyAlignment="1">
      <alignment horizontal="left" vertical="top" wrapText="1"/>
    </xf>
    <xf numFmtId="0" fontId="33" fillId="7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22" fillId="7" borderId="9" xfId="0" applyFont="1" applyFill="1" applyBorder="1" applyAlignment="1">
      <alignment horizontal="center" vertical="top" wrapText="1"/>
    </xf>
    <xf numFmtId="0" fontId="22" fillId="7" borderId="13" xfId="0" applyFont="1" applyFill="1" applyBorder="1" applyAlignment="1">
      <alignment horizontal="center" vertical="top" wrapText="1"/>
    </xf>
    <xf numFmtId="0" fontId="33" fillId="7" borderId="7" xfId="0" applyFont="1" applyFill="1" applyBorder="1" applyAlignment="1">
      <alignment horizontal="left" vertical="top" wrapText="1"/>
    </xf>
    <xf numFmtId="0" fontId="33" fillId="7" borderId="6" xfId="0" applyFont="1" applyFill="1" applyBorder="1" applyAlignment="1">
      <alignment horizontal="left" vertical="top" wrapText="1"/>
    </xf>
    <xf numFmtId="0" fontId="33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top"/>
    </xf>
    <xf numFmtId="0" fontId="17" fillId="7" borderId="0" xfId="0" applyFont="1" applyFill="1" applyAlignment="1">
      <alignment horizontal="left" vertical="top" wrapText="1"/>
    </xf>
    <xf numFmtId="0" fontId="35" fillId="7" borderId="7" xfId="0" applyFont="1" applyFill="1" applyBorder="1" applyAlignment="1">
      <alignment horizontal="left" vertical="center" wrapText="1"/>
    </xf>
    <xf numFmtId="0" fontId="35" fillId="7" borderId="6" xfId="0" applyFont="1" applyFill="1" applyBorder="1" applyAlignment="1">
      <alignment horizontal="left" vertical="center" wrapText="1"/>
    </xf>
    <xf numFmtId="0" fontId="35" fillId="7" borderId="8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top" wrapText="1"/>
    </xf>
    <xf numFmtId="0" fontId="34" fillId="7" borderId="10" xfId="0" applyFont="1" applyFill="1" applyBorder="1" applyAlignment="1">
      <alignment horizontal="center" vertical="top" wrapText="1"/>
    </xf>
    <xf numFmtId="0" fontId="34" fillId="7" borderId="9" xfId="0" applyFont="1" applyFill="1" applyBorder="1" applyAlignment="1">
      <alignment horizontal="center" vertical="top" wrapText="1"/>
    </xf>
    <xf numFmtId="0" fontId="34" fillId="7" borderId="12" xfId="0" applyFont="1" applyFill="1" applyBorder="1" applyAlignment="1">
      <alignment horizontal="center" vertical="top" wrapText="1"/>
    </xf>
    <xf numFmtId="0" fontId="34" fillId="7" borderId="13" xfId="0" applyFont="1" applyFill="1" applyBorder="1" applyAlignment="1">
      <alignment horizontal="center" vertical="top" wrapText="1"/>
    </xf>
    <xf numFmtId="0" fontId="34" fillId="7" borderId="7" xfId="0" applyFont="1" applyFill="1" applyBorder="1" applyAlignment="1">
      <alignment horizontal="center" vertical="top" wrapText="1"/>
    </xf>
    <xf numFmtId="0" fontId="34" fillId="7" borderId="8" xfId="0" applyFont="1" applyFill="1" applyBorder="1" applyAlignment="1">
      <alignment horizontal="center" vertical="top" wrapText="1"/>
    </xf>
    <xf numFmtId="0" fontId="35" fillId="7" borderId="7" xfId="0" applyFont="1" applyFill="1" applyBorder="1" applyAlignment="1">
      <alignment horizontal="left" vertical="top" wrapText="1"/>
    </xf>
    <xf numFmtId="0" fontId="35" fillId="7" borderId="6" xfId="0" applyFont="1" applyFill="1" applyBorder="1" applyAlignment="1">
      <alignment horizontal="left" vertical="top" wrapText="1"/>
    </xf>
    <xf numFmtId="0" fontId="35" fillId="7" borderId="8" xfId="0" applyFont="1" applyFill="1" applyBorder="1" applyAlignment="1">
      <alignment horizontal="left" vertical="top" wrapText="1"/>
    </xf>
    <xf numFmtId="0" fontId="35" fillId="7" borderId="10" xfId="0" applyFont="1" applyFill="1" applyBorder="1" applyAlignment="1">
      <alignment horizontal="left" vertical="center" wrapText="1"/>
    </xf>
    <xf numFmtId="0" fontId="35" fillId="7" borderId="11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6" fillId="7" borderId="7" xfId="0" applyFont="1" applyFill="1" applyBorder="1" applyAlignment="1">
      <alignment horizontal="left" vertical="center" wrapText="1"/>
    </xf>
    <xf numFmtId="0" fontId="36" fillId="7" borderId="6" xfId="0" applyFont="1" applyFill="1" applyBorder="1" applyAlignment="1">
      <alignment horizontal="left" vertical="center" wrapText="1"/>
    </xf>
    <xf numFmtId="0" fontId="36" fillId="7" borderId="8" xfId="0" applyFont="1" applyFill="1" applyBorder="1" applyAlignment="1">
      <alignment horizontal="left" vertical="center" wrapText="1"/>
    </xf>
    <xf numFmtId="0" fontId="37" fillId="7" borderId="12" xfId="0" applyFont="1" applyFill="1" applyBorder="1" applyAlignment="1">
      <alignment horizontal="left" vertical="top" wrapText="1"/>
    </xf>
    <xf numFmtId="0" fontId="37" fillId="7" borderId="13" xfId="0" applyFont="1" applyFill="1" applyBorder="1" applyAlignment="1">
      <alignment horizontal="left" vertical="top" wrapText="1"/>
    </xf>
    <xf numFmtId="0" fontId="37" fillId="7" borderId="7" xfId="0" applyFont="1" applyFill="1" applyBorder="1" applyAlignment="1">
      <alignment horizontal="left" vertical="top" wrapText="1"/>
    </xf>
    <xf numFmtId="0" fontId="37" fillId="7" borderId="8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7" fillId="7" borderId="7" xfId="0" applyFont="1" applyFill="1" applyBorder="1" applyAlignment="1">
      <alignment horizontal="left" vertical="center" wrapText="1"/>
    </xf>
    <xf numFmtId="0" fontId="37" fillId="7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6" fillId="7" borderId="7" xfId="0" applyFont="1" applyFill="1" applyBorder="1" applyAlignment="1">
      <alignment horizontal="left" vertical="top" wrapText="1"/>
    </xf>
    <xf numFmtId="0" fontId="36" fillId="7" borderId="6" xfId="0" applyFont="1" applyFill="1" applyBorder="1" applyAlignment="1">
      <alignment horizontal="left" vertical="top" wrapText="1"/>
    </xf>
    <xf numFmtId="0" fontId="36" fillId="7" borderId="8" xfId="0" applyFont="1" applyFill="1" applyBorder="1" applyAlignment="1">
      <alignment horizontal="left" vertical="top" wrapText="1"/>
    </xf>
    <xf numFmtId="0" fontId="37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6" fillId="7" borderId="8" xfId="0" applyFont="1" applyFill="1" applyBorder="1" applyAlignment="1">
      <alignment horizontal="left" vertical="top" wrapText="1"/>
    </xf>
    <xf numFmtId="0" fontId="36" fillId="6" borderId="7" xfId="0" applyFont="1" applyFill="1" applyBorder="1" applyAlignment="1">
      <alignment horizontal="left" vertical="top" wrapText="1"/>
    </xf>
    <xf numFmtId="0" fontId="36" fillId="6" borderId="6" xfId="0" applyFont="1" applyFill="1" applyBorder="1" applyAlignment="1">
      <alignment horizontal="left" vertical="top" wrapText="1"/>
    </xf>
    <xf numFmtId="0" fontId="37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8" fillId="6" borderId="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35" fillId="6" borderId="7" xfId="0" applyFont="1" applyFill="1" applyBorder="1" applyAlignment="1">
      <alignment horizontal="left" vertical="top" wrapText="1"/>
    </xf>
    <xf numFmtId="0" fontId="35" fillId="6" borderId="6" xfId="0" applyFont="1" applyFill="1" applyBorder="1" applyAlignment="1">
      <alignment horizontal="left" vertical="top" wrapText="1"/>
    </xf>
    <xf numFmtId="0" fontId="35" fillId="6" borderId="8" xfId="0" applyFont="1" applyFill="1" applyBorder="1" applyAlignment="1">
      <alignment horizontal="left" vertical="top" wrapText="1"/>
    </xf>
    <xf numFmtId="0" fontId="35" fillId="7" borderId="9" xfId="0" applyFont="1" applyFill="1" applyBorder="1" applyAlignment="1">
      <alignment horizontal="left" vertical="top" wrapText="1"/>
    </xf>
    <xf numFmtId="0" fontId="36" fillId="6" borderId="1" xfId="0" applyFont="1" applyFill="1" applyBorder="1" applyAlignment="1">
      <alignment horizontal="left" vertical="top" wrapText="1"/>
    </xf>
    <xf numFmtId="0" fontId="37" fillId="6" borderId="7" xfId="0" applyFont="1" applyFill="1" applyBorder="1" applyAlignment="1">
      <alignment horizontal="left" vertical="top" wrapText="1"/>
    </xf>
    <xf numFmtId="0" fontId="37" fillId="6" borderId="8" xfId="0" applyFont="1" applyFill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7" borderId="2" xfId="0" applyFont="1" applyFill="1" applyBorder="1" applyAlignment="1">
      <alignment horizontal="left" vertical="top" wrapText="1"/>
    </xf>
    <xf numFmtId="0" fontId="37" fillId="7" borderId="4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top" wrapText="1"/>
    </xf>
    <xf numFmtId="0" fontId="36" fillId="0" borderId="6" xfId="0" applyFont="1" applyFill="1" applyBorder="1" applyAlignment="1">
      <alignment horizontal="left" vertical="top" wrapText="1"/>
    </xf>
    <xf numFmtId="0" fontId="36" fillId="0" borderId="8" xfId="0" applyFont="1" applyFill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7" xfId="0" applyFont="1" applyFill="1" applyBorder="1" applyAlignment="1">
      <alignment horizontal="left" vertical="top" wrapText="1"/>
    </xf>
    <xf numFmtId="0" fontId="37" fillId="0" borderId="8" xfId="0" applyFont="1" applyFill="1" applyBorder="1" applyAlignment="1">
      <alignment horizontal="left" vertical="top" wrapText="1"/>
    </xf>
    <xf numFmtId="0" fontId="36" fillId="0" borderId="7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wrapText="1"/>
    </xf>
    <xf numFmtId="0" fontId="37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horizontal="left" vertical="top" wrapText="1"/>
    </xf>
    <xf numFmtId="0" fontId="44" fillId="0" borderId="5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top" wrapText="1"/>
    </xf>
    <xf numFmtId="0" fontId="37" fillId="3" borderId="2" xfId="0" applyFont="1" applyFill="1" applyBorder="1" applyAlignment="1">
      <alignment horizontal="left" vertical="top" wrapText="1"/>
    </xf>
    <xf numFmtId="0" fontId="37" fillId="3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5" fillId="0" borderId="14" xfId="0" applyFont="1" applyBorder="1" applyAlignment="1">
      <alignment horizontal="left" vertical="top" wrapText="1"/>
    </xf>
    <xf numFmtId="0" fontId="37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6" fillId="0" borderId="11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15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justify" vertical="top" wrapText="1"/>
    </xf>
    <xf numFmtId="0" fontId="16" fillId="7" borderId="1" xfId="0" applyFont="1" applyFill="1" applyBorder="1"/>
    <xf numFmtId="0" fontId="3" fillId="7" borderId="1" xfId="0" applyFont="1" applyFill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justify" vertical="top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top" wrapText="1"/>
    </xf>
    <xf numFmtId="164" fontId="17" fillId="7" borderId="1" xfId="0" applyNumberFormat="1" applyFont="1" applyFill="1" applyBorder="1" applyAlignment="1">
      <alignment horizontal="center" vertical="top" wrapText="1"/>
    </xf>
    <xf numFmtId="164" fontId="17" fillId="7" borderId="2" xfId="0" applyNumberFormat="1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164" fontId="17" fillId="7" borderId="4" xfId="0" applyNumberFormat="1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164" fontId="17" fillId="7" borderId="3" xfId="0" applyNumberFormat="1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164" fontId="17" fillId="7" borderId="1" xfId="0" applyNumberFormat="1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left" vertical="top" wrapText="1"/>
    </xf>
    <xf numFmtId="0" fontId="17" fillId="7" borderId="4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vertical="top" wrapText="1"/>
    </xf>
    <xf numFmtId="0" fontId="17" fillId="7" borderId="3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justify" vertical="top" wrapText="1"/>
    </xf>
    <xf numFmtId="0" fontId="17" fillId="7" borderId="1" xfId="0" applyFont="1" applyFill="1" applyBorder="1" applyAlignment="1">
      <alignment vertical="center" wrapText="1"/>
    </xf>
    <xf numFmtId="3" fontId="17" fillId="7" borderId="1" xfId="0" applyNumberFormat="1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vertical="top" wrapText="1"/>
    </xf>
    <xf numFmtId="0" fontId="17" fillId="6" borderId="20" xfId="0" applyFont="1" applyFill="1" applyBorder="1" applyAlignment="1">
      <alignment horizontal="center" vertical="top" wrapText="1"/>
    </xf>
    <xf numFmtId="3" fontId="17" fillId="7" borderId="2" xfId="0" applyNumberFormat="1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0" fillId="7" borderId="3" xfId="0" applyFill="1" applyBorder="1" applyAlignment="1">
      <alignment horizontal="center" vertical="top"/>
    </xf>
    <xf numFmtId="0" fontId="17" fillId="7" borderId="7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165" fontId="17" fillId="7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90"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bmen\03-&#1054;&#1090;&#1076;&#1077;&#1083;%20&#1089;&#1086;&#1087;&#1088;&#1086;&#1074;&#1086;&#1078;&#1076;&#1077;&#1085;&#1080;&#1103;%20&#1075;&#1086;&#1089;&#1091;&#1076;&#1072;&#1088;&#1089;&#1090;&#1074;&#1077;&#1085;&#1085;&#1099;&#1093;%20&#1087;&#1088;&#1086;&#1075;&#1088;&#1072;&#1084;&#1084;%20&#1080;%20&#1089;&#1074;&#1086;&#1076;&#1085;&#1086;&#1081;%20&#1080;&#1085;&#1092;&#1086;&#1088;&#1084;&#1072;&#1094;&#1080;&#1080;\&#1043;&#1055;%20&#1057;&#1086;&#1094;&#1087;&#1086;&#1076;&#1076;&#1077;&#1088;&#1078;&#1082;&#1072;\&#1043;&#1055;%202023-2030\2024\&#1084;&#1072;&#1088;&#1090;%202024\&#1043;&#1055;%20&#1057;&#1086;&#1094;&#1087;&#1086;&#1076;&#1076;&#1077;&#1088;&#1078;&#1082;&#1072;%20%20(&#1089;&#1086;&#1075;&#1083;&#1072;&#1089;&#1091;&#1077;&#1084;&#1072;&#1103;%20&#1095;&#1072;&#1089;&#1090;&#1100;)_16.11.2023%20(&#1088;&#1077;&#1075;&#1087;&#1088;&#1086;&#1077;&#1082;&#1090;&#1099;%20&#1089;%20&#1091;&#1095;&#1077;&#1090;&#1086;&#1084;%20&#1089;&#1077;&#1085;&#1090;.&#1089;&#1086;&#1075;&#1083;&#1072;&#1096;&#1077;&#1085;&#1080;&#1081;%20+%20&#1088;&#1077;&#1079;&#1091;&#1083;&#1090;&#1072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bmen\03-&#1054;&#1090;&#1076;&#1077;&#1083;%20&#1089;&#1086;&#1087;&#1088;&#1086;&#1074;&#1086;&#1078;&#1076;&#1077;&#1085;&#1080;&#1103;%20&#1075;&#1086;&#1089;&#1091;&#1076;&#1072;&#1088;&#1089;&#1090;&#1074;&#1077;&#1085;&#1085;&#1099;&#1093;%20&#1087;&#1088;&#1086;&#1075;&#1088;&#1072;&#1084;&#1084;%20&#1080;%20&#1089;&#1074;&#1086;&#1076;&#1085;&#1086;&#1081;%20&#1080;&#1085;&#1092;&#1086;&#1088;&#1084;&#1072;&#1094;&#1080;&#1080;\&#1043;&#1055;%20&#1057;&#1086;&#1094;&#1087;&#1086;&#1076;&#1076;&#1077;&#1088;&#1078;&#1082;&#1072;\&#1043;&#1055;%202023-2030\2024\&#1084;&#1072;&#1088;&#1090;%202024\1\&#1043;&#1088;&#1072;&#1095;&#1077;&#1074;&#1091;\&#1050;&#1086;&#1087;&#1080;&#1103;%20&#1040;&#1085;&#1072;&#1083;&#1080;&#1090;&#1080;&#1095;&#1077;&#1089;&#1082;&#1072;&#1103;%20&#1080;&#1085;&#1092;&#1086;&#1088;&#1084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оказатели ГП"/>
      <sheetName val="2 Задачи и структура"/>
      <sheetName val="3 Мероприятия (результаты)"/>
      <sheetName val="4 Фин_обеспечение по ГРБС"/>
      <sheetName val="5 Фин_обеспечение по источ"/>
      <sheetName val="6_Ресурсное налоги"/>
      <sheetName val="7_Методика расч показ"/>
      <sheetName val="8_План 2023"/>
      <sheetName val="9_План мероприятий 2024"/>
      <sheetName val="10. Аналитическая информация"/>
    </sheetNames>
    <sheetDataSet>
      <sheetData sheetId="0"/>
      <sheetData sheetId="1"/>
      <sheetData sheetId="2">
        <row r="21">
          <cell r="B21" t="str">
            <v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Аналитическая информаци (2"/>
    </sheetNames>
    <sheetDataSet>
      <sheetData sheetId="0">
        <row r="16">
          <cell r="F16" t="str">
            <v>3 341 482,1</v>
          </cell>
          <cell r="G16" t="str">
            <v>5 498 880,0</v>
          </cell>
          <cell r="H16" t="str">
            <v>2 762 860,1</v>
          </cell>
          <cell r="I16" t="str">
            <v>1 039 145,9</v>
          </cell>
          <cell r="J16" t="str">
            <v>1 036 245,9</v>
          </cell>
          <cell r="K16" t="str">
            <v>1 036 245,9</v>
          </cell>
          <cell r="L16" t="str">
            <v>1 036 245,9</v>
          </cell>
          <cell r="M16" t="str">
            <v>1 036 245,9</v>
          </cell>
          <cell r="N16" t="str">
            <v>16 787 351,7</v>
          </cell>
        </row>
        <row r="17">
          <cell r="F17" t="str">
            <v>2 855 713,6</v>
          </cell>
          <cell r="G17" t="str">
            <v>4 652 859,0</v>
          </cell>
          <cell r="H17" t="str">
            <v>2 205 089,1</v>
          </cell>
          <cell r="I17" t="str">
            <v>481 374,9</v>
          </cell>
          <cell r="J17" t="str">
            <v>528 474,9</v>
          </cell>
          <cell r="K17" t="str">
            <v>528 474,9</v>
          </cell>
          <cell r="L17" t="str">
            <v>528 474,9</v>
          </cell>
          <cell r="M17" t="str">
            <v>528 474,9</v>
          </cell>
          <cell r="N17" t="str">
            <v>12 308 936,2</v>
          </cell>
        </row>
        <row r="18">
          <cell r="F18" t="str">
            <v>14 755,7</v>
          </cell>
          <cell r="G18" t="str">
            <v>17 010,0</v>
          </cell>
          <cell r="H18" t="str">
            <v>17 010,0</v>
          </cell>
          <cell r="I18" t="str">
            <v>17 010,0</v>
          </cell>
          <cell r="J18" t="str">
            <v>17 010,0</v>
          </cell>
          <cell r="K18" t="str">
            <v>17 010,0</v>
          </cell>
          <cell r="L18" t="str">
            <v>17 010,0</v>
          </cell>
          <cell r="M18" t="str">
            <v>17 010,0</v>
          </cell>
          <cell r="N18" t="str">
            <v>133 825,7</v>
          </cell>
        </row>
        <row r="19">
          <cell r="F19">
            <v>0</v>
          </cell>
          <cell r="G19">
            <v>16600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16600</v>
          </cell>
        </row>
        <row r="20">
          <cell r="F20">
            <v>292906.8</v>
          </cell>
          <cell r="G20" t="str">
            <v>557 549,5</v>
          </cell>
          <cell r="H20" t="str">
            <v>374 149,5</v>
          </cell>
          <cell r="I20" t="str">
            <v>374 149,5</v>
          </cell>
          <cell r="J20" t="str">
            <v>374 149,5</v>
          </cell>
          <cell r="K20" t="str">
            <v>374 149,5</v>
          </cell>
          <cell r="L20" t="str">
            <v>374 149,5</v>
          </cell>
          <cell r="M20" t="str">
            <v>374 149,5</v>
          </cell>
          <cell r="N20" t="str">
            <v>3 095 353,3</v>
          </cell>
        </row>
        <row r="21">
          <cell r="F21">
            <v>39461.699999999997</v>
          </cell>
          <cell r="G21" t="str">
            <v>43 184,3</v>
          </cell>
          <cell r="H21">
            <v>43184.3</v>
          </cell>
          <cell r="I21">
            <v>43184.3</v>
          </cell>
          <cell r="J21">
            <v>43184.3</v>
          </cell>
          <cell r="K21">
            <v>43184.3</v>
          </cell>
          <cell r="L21">
            <v>43184.3</v>
          </cell>
          <cell r="M21">
            <v>43184.3</v>
          </cell>
          <cell r="N21" t="str">
            <v>341 751,8</v>
          </cell>
        </row>
        <row r="22">
          <cell r="F22" t="str">
            <v>138 644,3</v>
          </cell>
          <cell r="G22" t="str">
            <v>211 677,2</v>
          </cell>
          <cell r="H22" t="str">
            <v>123 427,2</v>
          </cell>
          <cell r="I22" t="str">
            <v>123 427,2</v>
          </cell>
          <cell r="J22" t="str">
            <v>73 427,2</v>
          </cell>
          <cell r="K22" t="str">
            <v>73 427,2</v>
          </cell>
          <cell r="L22" t="str">
            <v>73 427,2</v>
          </cell>
          <cell r="M22" t="str">
            <v>73 427,2</v>
          </cell>
          <cell r="N22" t="str">
            <v>890 884,7</v>
          </cell>
        </row>
        <row r="23">
          <cell r="F23">
            <v>292906.8</v>
          </cell>
          <cell r="G23" t="str">
            <v>557 549,5</v>
          </cell>
          <cell r="H23" t="str">
            <v>374 149,5</v>
          </cell>
          <cell r="I23" t="str">
            <v>374 149,5</v>
          </cell>
          <cell r="J23" t="str">
            <v>374 149,5</v>
          </cell>
          <cell r="K23" t="str">
            <v>374 149,5</v>
          </cell>
          <cell r="L23" t="str">
            <v>374 149,5</v>
          </cell>
          <cell r="M23" t="str">
            <v>374 149,5</v>
          </cell>
          <cell r="N23" t="str">
            <v>3 095 353,3</v>
          </cell>
        </row>
        <row r="24">
          <cell r="F24">
            <v>244613.7</v>
          </cell>
          <cell r="G24" t="str">
            <v>516 211,4</v>
          </cell>
          <cell r="H24" t="str">
            <v>316 211,4</v>
          </cell>
          <cell r="I24" t="str">
            <v>316 211,4</v>
          </cell>
          <cell r="J24" t="str">
            <v>316 211,4</v>
          </cell>
          <cell r="K24" t="str">
            <v>316 211,4</v>
          </cell>
          <cell r="L24" t="str">
            <v>316 211,4</v>
          </cell>
          <cell r="M24" t="str">
            <v>316 211,4</v>
          </cell>
          <cell r="N24" t="str">
            <v>2 658 093,5</v>
          </cell>
        </row>
        <row r="29">
          <cell r="D29" t="str">
            <v>3 341 482,1</v>
          </cell>
          <cell r="E29" t="str">
            <v>5 498 880,0</v>
          </cell>
          <cell r="F29" t="str">
            <v>2 762 860,1</v>
          </cell>
          <cell r="G29" t="str">
            <v>1 039 145,9</v>
          </cell>
          <cell r="H29" t="str">
            <v>1 036 245,9</v>
          </cell>
          <cell r="I29" t="str">
            <v>1 036 245,9</v>
          </cell>
          <cell r="J29" t="str">
            <v>1 036 245,9</v>
          </cell>
          <cell r="K29" t="str">
            <v>1 036 245,9</v>
          </cell>
          <cell r="L29" t="str">
            <v>16 787 351,7</v>
          </cell>
        </row>
        <row r="30">
          <cell r="D30">
            <v>91733.6</v>
          </cell>
          <cell r="E30" t="str">
            <v>676 716,0</v>
          </cell>
          <cell r="F30" t="str">
            <v>55 022,8</v>
          </cell>
          <cell r="G30" t="str">
            <v>63 503,1</v>
          </cell>
          <cell r="H30" t="str">
            <v>63 503,1</v>
          </cell>
          <cell r="I30" t="str">
            <v>63 503,1</v>
          </cell>
          <cell r="J30" t="str">
            <v>63 503,1</v>
          </cell>
          <cell r="K30" t="str">
            <v>63 503,1</v>
          </cell>
          <cell r="L30" t="str">
            <v>1 140 987,9</v>
          </cell>
        </row>
        <row r="31">
          <cell r="D31" t="str">
            <v>3 249 748,5</v>
          </cell>
          <cell r="E31" t="str">
            <v>4 822 164,0</v>
          </cell>
          <cell r="F31" t="str">
            <v>2 707 837,3</v>
          </cell>
          <cell r="G31" t="str">
            <v>975 642,8</v>
          </cell>
          <cell r="H31" t="str">
            <v>972 742,8</v>
          </cell>
          <cell r="I31" t="str">
            <v>972 742,8</v>
          </cell>
          <cell r="J31" t="str">
            <v>972 742,8</v>
          </cell>
          <cell r="K31" t="str">
            <v>972 742,8</v>
          </cell>
          <cell r="L31" t="str">
            <v>15 646 363,8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292 906,8</v>
          </cell>
          <cell r="E34" t="str">
            <v>557 549,5</v>
          </cell>
          <cell r="F34" t="str">
            <v>374 149,5</v>
          </cell>
          <cell r="G34" t="str">
            <v>374 149,5</v>
          </cell>
          <cell r="H34" t="str">
            <v>374 149,5</v>
          </cell>
          <cell r="I34" t="str">
            <v>374 149,5</v>
          </cell>
          <cell r="J34" t="str">
            <v>374 149,5</v>
          </cell>
          <cell r="K34" t="str">
            <v>374 149,5</v>
          </cell>
          <cell r="L34" t="str">
            <v>3 095 353,3</v>
          </cell>
        </row>
        <row r="35">
          <cell r="D35">
            <v>62816.7</v>
          </cell>
          <cell r="E35" t="str">
            <v>42 076,6</v>
          </cell>
          <cell r="F35" t="str">
            <v>55 022,8</v>
          </cell>
          <cell r="G35" t="str">
            <v>63 503,1</v>
          </cell>
          <cell r="H35" t="str">
            <v>63 503,1</v>
          </cell>
          <cell r="I35" t="str">
            <v>63 503,1</v>
          </cell>
          <cell r="J35" t="str">
            <v>63 503,1</v>
          </cell>
          <cell r="K35" t="str">
            <v>63 503,1</v>
          </cell>
          <cell r="L35" t="str">
            <v>477 431,6</v>
          </cell>
        </row>
        <row r="36">
          <cell r="D36">
            <v>230090.1</v>
          </cell>
          <cell r="E36" t="str">
            <v>557 549,5</v>
          </cell>
          <cell r="F36" t="str">
            <v>374 149,5</v>
          </cell>
          <cell r="G36" t="str">
            <v>374 149,5</v>
          </cell>
          <cell r="H36" t="str">
            <v>374 149,5</v>
          </cell>
          <cell r="I36" t="str">
            <v>374 149,5</v>
          </cell>
          <cell r="J36" t="str">
            <v>374 149,5</v>
          </cell>
          <cell r="K36" t="str">
            <v>374 149,5</v>
          </cell>
          <cell r="L36" t="str">
            <v>3 095 353,3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6">
          <cell r="D46" t="str">
            <v>тыс семей</v>
          </cell>
          <cell r="G46">
            <v>4.2000000000000003E-2</v>
          </cell>
          <cell r="H46">
            <v>5.3999999999999999E-2</v>
          </cell>
          <cell r="I46">
            <v>6.0000000000000001E-3</v>
          </cell>
          <cell r="J46">
            <v>0.36</v>
          </cell>
          <cell r="K46">
            <v>0.36</v>
          </cell>
          <cell r="L46">
            <v>0.36</v>
          </cell>
          <cell r="M46">
            <v>0.36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="90" workbookViewId="0">
      <selection activeCell="B14" sqref="B14:P16"/>
    </sheetView>
  </sheetViews>
  <sheetFormatPr defaultRowHeight="15" x14ac:dyDescent="0.25"/>
  <cols>
    <col min="1" max="1" width="6.28515625" style="1" customWidth="1"/>
    <col min="2" max="2" width="42.5703125" style="2" customWidth="1"/>
    <col min="3" max="3" width="11" style="3" customWidth="1"/>
    <col min="4" max="4" width="12.85546875" customWidth="1"/>
    <col min="5" max="5" width="5.85546875" customWidth="1"/>
    <col min="6" max="6" width="6.5703125" customWidth="1"/>
    <col min="7" max="7" width="6" customWidth="1"/>
    <col min="8" max="8" width="5.85546875" customWidth="1"/>
    <col min="9" max="9" width="6.5703125" customWidth="1"/>
    <col min="10" max="10" width="6" customWidth="1"/>
    <col min="11" max="11" width="6.85546875" customWidth="1"/>
    <col min="12" max="12" width="6.28515625" customWidth="1"/>
    <col min="13" max="13" width="14.28515625" customWidth="1"/>
    <col min="14" max="14" width="22.85546875" customWidth="1"/>
    <col min="15" max="15" width="23.42578125" customWidth="1"/>
    <col min="16" max="16" width="17.140625" style="2" customWidth="1"/>
    <col min="17" max="17" width="17.7109375" customWidth="1"/>
    <col min="18" max="18" width="38.7109375" customWidth="1"/>
    <col min="19" max="19" width="20.7109375" customWidth="1"/>
  </cols>
  <sheetData>
    <row r="1" spans="1:18" ht="65.25" customHeight="1" x14ac:dyDescent="0.25">
      <c r="L1" s="299" t="s">
        <v>0</v>
      </c>
      <c r="M1" s="299"/>
      <c r="N1" s="299"/>
      <c r="O1" s="299"/>
      <c r="P1" s="299"/>
    </row>
    <row r="3" spans="1:18" ht="18.75" x14ac:dyDescent="0.25">
      <c r="A3" s="300" t="s">
        <v>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5" spans="1:18" x14ac:dyDescent="0.25">
      <c r="A5" s="301" t="s">
        <v>2</v>
      </c>
      <c r="B5" s="302" t="s">
        <v>3</v>
      </c>
      <c r="C5" s="304" t="s">
        <v>4</v>
      </c>
      <c r="D5" s="304" t="s">
        <v>5</v>
      </c>
      <c r="E5" s="304" t="s">
        <v>6</v>
      </c>
      <c r="F5" s="304"/>
      <c r="G5" s="304"/>
      <c r="H5" s="304"/>
      <c r="I5" s="304"/>
      <c r="J5" s="304"/>
      <c r="K5" s="304"/>
      <c r="L5" s="304"/>
      <c r="M5" s="305" t="s">
        <v>7</v>
      </c>
      <c r="N5" s="304" t="s">
        <v>8</v>
      </c>
      <c r="O5" s="304" t="s">
        <v>9</v>
      </c>
      <c r="P5" s="307" t="s">
        <v>10</v>
      </c>
    </row>
    <row r="6" spans="1:18" ht="42.75" customHeight="1" x14ac:dyDescent="0.25">
      <c r="A6" s="301"/>
      <c r="B6" s="303"/>
      <c r="C6" s="304"/>
      <c r="D6" s="304"/>
      <c r="E6" s="5">
        <v>2023</v>
      </c>
      <c r="F6" s="5">
        <v>2024</v>
      </c>
      <c r="G6" s="5">
        <v>2025</v>
      </c>
      <c r="H6" s="5">
        <v>2026</v>
      </c>
      <c r="I6" s="5">
        <v>2027</v>
      </c>
      <c r="J6" s="5">
        <v>2028</v>
      </c>
      <c r="K6" s="5">
        <v>2029</v>
      </c>
      <c r="L6" s="5">
        <v>2030</v>
      </c>
      <c r="M6" s="306"/>
      <c r="N6" s="304"/>
      <c r="O6" s="304"/>
      <c r="P6" s="307"/>
    </row>
    <row r="7" spans="1:18" x14ac:dyDescent="0.25">
      <c r="A7" s="5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4">
        <v>16</v>
      </c>
    </row>
    <row r="8" spans="1:18" x14ac:dyDescent="0.25">
      <c r="A8" s="294" t="s">
        <v>11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1:18" ht="120.75" customHeight="1" x14ac:dyDescent="0.25">
      <c r="A9" s="4">
        <v>1</v>
      </c>
      <c r="B9" s="6" t="s">
        <v>12</v>
      </c>
      <c r="C9" s="5" t="s">
        <v>13</v>
      </c>
      <c r="D9" s="7">
        <v>24.5</v>
      </c>
      <c r="E9" s="5">
        <v>24.5</v>
      </c>
      <c r="F9" s="5">
        <v>24.5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15</v>
      </c>
      <c r="N9" s="8" t="s">
        <v>16</v>
      </c>
      <c r="O9" s="4" t="s">
        <v>17</v>
      </c>
      <c r="P9" s="9" t="s">
        <v>14</v>
      </c>
      <c r="Q9" s="10"/>
    </row>
    <row r="10" spans="1:18" s="11" customFormat="1" ht="90" x14ac:dyDescent="0.25">
      <c r="A10" s="12">
        <v>2</v>
      </c>
      <c r="B10" s="13" t="s">
        <v>18</v>
      </c>
      <c r="C10" s="14" t="s">
        <v>13</v>
      </c>
      <c r="D10" s="14">
        <v>0</v>
      </c>
      <c r="E10" s="14">
        <v>1.2</v>
      </c>
      <c r="F10" s="605">
        <v>1.4</v>
      </c>
      <c r="G10" s="16" t="s">
        <v>14</v>
      </c>
      <c r="H10" s="16" t="s">
        <v>14</v>
      </c>
      <c r="I10" s="16" t="s">
        <v>14</v>
      </c>
      <c r="J10" s="16" t="s">
        <v>14</v>
      </c>
      <c r="K10" s="16" t="s">
        <v>14</v>
      </c>
      <c r="L10" s="16" t="s">
        <v>14</v>
      </c>
      <c r="M10" s="14" t="s">
        <v>19</v>
      </c>
      <c r="N10" s="15" t="s">
        <v>16</v>
      </c>
      <c r="O10" s="14" t="s">
        <v>20</v>
      </c>
      <c r="P10" s="17" t="s">
        <v>14</v>
      </c>
      <c r="Q10" s="18"/>
      <c r="R10" s="19"/>
    </row>
    <row r="11" spans="1:18" ht="60" x14ac:dyDescent="0.25">
      <c r="A11" s="4">
        <v>3</v>
      </c>
      <c r="B11" s="20" t="s">
        <v>21</v>
      </c>
      <c r="C11" s="5" t="s">
        <v>22</v>
      </c>
      <c r="D11" s="21">
        <v>100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5" t="s">
        <v>19</v>
      </c>
      <c r="N11" s="8" t="s">
        <v>23</v>
      </c>
      <c r="O11" s="5" t="s">
        <v>20</v>
      </c>
      <c r="P11" s="22" t="s">
        <v>14</v>
      </c>
    </row>
    <row r="12" spans="1:18" s="11" customFormat="1" ht="60" x14ac:dyDescent="0.25">
      <c r="A12" s="23">
        <v>4</v>
      </c>
      <c r="B12" s="24" t="s">
        <v>24</v>
      </c>
      <c r="C12" s="15" t="s">
        <v>22</v>
      </c>
      <c r="D12" s="15">
        <v>6.1</v>
      </c>
      <c r="E12" s="15">
        <v>6.2</v>
      </c>
      <c r="F12" s="15">
        <v>5.8</v>
      </c>
      <c r="G12" s="25">
        <v>6.6</v>
      </c>
      <c r="H12" s="25">
        <v>6.8</v>
      </c>
      <c r="I12" s="25" t="s">
        <v>14</v>
      </c>
      <c r="J12" s="25" t="s">
        <v>14</v>
      </c>
      <c r="K12" s="25" t="s">
        <v>14</v>
      </c>
      <c r="L12" s="25" t="s">
        <v>14</v>
      </c>
      <c r="M12" s="15" t="s">
        <v>19</v>
      </c>
      <c r="N12" s="15" t="s">
        <v>23</v>
      </c>
      <c r="O12" s="15" t="s">
        <v>20</v>
      </c>
      <c r="P12" s="17" t="s">
        <v>14</v>
      </c>
      <c r="Q12" s="26"/>
      <c r="R12" s="19"/>
    </row>
    <row r="13" spans="1:18" s="11" customFormat="1" ht="163.5" customHeight="1" x14ac:dyDescent="0.25">
      <c r="A13" s="23">
        <v>5</v>
      </c>
      <c r="B13" s="24" t="s">
        <v>25</v>
      </c>
      <c r="C13" s="15" t="s">
        <v>22</v>
      </c>
      <c r="D13" s="15">
        <v>48.6</v>
      </c>
      <c r="E13" s="15">
        <v>51.9</v>
      </c>
      <c r="F13" s="15">
        <v>56.3</v>
      </c>
      <c r="G13" s="25">
        <v>57.4</v>
      </c>
      <c r="H13" s="25">
        <v>58.5</v>
      </c>
      <c r="I13" s="25" t="s">
        <v>14</v>
      </c>
      <c r="J13" s="25" t="s">
        <v>14</v>
      </c>
      <c r="K13" s="25" t="s">
        <v>14</v>
      </c>
      <c r="L13" s="25" t="s">
        <v>14</v>
      </c>
      <c r="M13" s="15" t="s">
        <v>19</v>
      </c>
      <c r="N13" s="15" t="s">
        <v>23</v>
      </c>
      <c r="O13" s="15" t="s">
        <v>20</v>
      </c>
      <c r="P13" s="17" t="s">
        <v>14</v>
      </c>
      <c r="Q13" s="26"/>
      <c r="R13" s="19"/>
    </row>
    <row r="14" spans="1:18" ht="165" x14ac:dyDescent="0.25">
      <c r="A14" s="4">
        <v>6</v>
      </c>
      <c r="B14" s="27" t="s">
        <v>26</v>
      </c>
      <c r="C14" s="7" t="s">
        <v>22</v>
      </c>
      <c r="D14" s="28">
        <v>18.100000000000001</v>
      </c>
      <c r="E14" s="28">
        <v>21.4</v>
      </c>
      <c r="F14" s="28">
        <v>24.8</v>
      </c>
      <c r="G14" s="29">
        <v>25.9</v>
      </c>
      <c r="H14" s="606">
        <v>27</v>
      </c>
      <c r="I14" s="606" t="s">
        <v>14</v>
      </c>
      <c r="J14" s="606" t="s">
        <v>14</v>
      </c>
      <c r="K14" s="606" t="s">
        <v>14</v>
      </c>
      <c r="L14" s="606" t="s">
        <v>14</v>
      </c>
      <c r="M14" s="7" t="s">
        <v>19</v>
      </c>
      <c r="N14" s="30" t="s">
        <v>23</v>
      </c>
      <c r="O14" s="7" t="s">
        <v>20</v>
      </c>
      <c r="P14" s="31" t="s">
        <v>14</v>
      </c>
      <c r="Q14" s="26"/>
      <c r="R14" s="19"/>
    </row>
    <row r="15" spans="1:18" s="11" customFormat="1" ht="65.25" customHeight="1" x14ac:dyDescent="0.25">
      <c r="A15" s="4">
        <v>7</v>
      </c>
      <c r="B15" s="27" t="s">
        <v>1141</v>
      </c>
      <c r="C15" s="7" t="s">
        <v>117</v>
      </c>
      <c r="D15" s="28" t="s">
        <v>14</v>
      </c>
      <c r="E15" s="28" t="s">
        <v>14</v>
      </c>
      <c r="F15" s="28">
        <v>275</v>
      </c>
      <c r="G15" s="29" t="s">
        <v>14</v>
      </c>
      <c r="H15" s="29" t="s">
        <v>14</v>
      </c>
      <c r="I15" s="29" t="s">
        <v>14</v>
      </c>
      <c r="J15" s="29" t="s">
        <v>14</v>
      </c>
      <c r="K15" s="29" t="s">
        <v>14</v>
      </c>
      <c r="L15" s="29" t="s">
        <v>14</v>
      </c>
      <c r="M15" s="7" t="s">
        <v>19</v>
      </c>
      <c r="N15" s="30"/>
      <c r="O15" s="7" t="s">
        <v>20</v>
      </c>
      <c r="P15" s="31" t="s">
        <v>14</v>
      </c>
      <c r="Q15" s="32"/>
      <c r="R15" s="33"/>
    </row>
    <row r="16" spans="1:18" ht="90" x14ac:dyDescent="0.25">
      <c r="A16" s="4">
        <v>8</v>
      </c>
      <c r="B16" s="34" t="s">
        <v>28</v>
      </c>
      <c r="C16" s="30" t="s">
        <v>22</v>
      </c>
      <c r="D16" s="28">
        <v>99.9</v>
      </c>
      <c r="E16" s="605">
        <v>99.8</v>
      </c>
      <c r="F16" s="605">
        <v>99.8</v>
      </c>
      <c r="G16" s="28">
        <v>99.9</v>
      </c>
      <c r="H16" s="28">
        <v>99.9</v>
      </c>
      <c r="I16" s="28">
        <v>99.9</v>
      </c>
      <c r="J16" s="28">
        <v>99.9</v>
      </c>
      <c r="K16" s="28">
        <v>99.9</v>
      </c>
      <c r="L16" s="28">
        <v>99.9</v>
      </c>
      <c r="M16" s="30" t="s">
        <v>19</v>
      </c>
      <c r="N16" s="30" t="s">
        <v>16</v>
      </c>
      <c r="O16" s="30" t="s">
        <v>20</v>
      </c>
      <c r="P16" s="31" t="s">
        <v>14</v>
      </c>
      <c r="Q16" s="26"/>
      <c r="R16" s="19"/>
    </row>
    <row r="17" spans="1:20" s="11" customFormat="1" ht="45.75" customHeight="1" x14ac:dyDescent="0.25">
      <c r="A17" s="4">
        <v>9</v>
      </c>
      <c r="B17" s="34" t="s">
        <v>29</v>
      </c>
      <c r="C17" s="35" t="s">
        <v>22</v>
      </c>
      <c r="D17" s="36">
        <v>24.7</v>
      </c>
      <c r="E17" s="37">
        <v>29.7</v>
      </c>
      <c r="F17" s="37">
        <v>34.5</v>
      </c>
      <c r="G17" s="37">
        <v>39.700000000000003</v>
      </c>
      <c r="H17" s="37">
        <v>45.7</v>
      </c>
      <c r="I17" s="37">
        <v>51.7</v>
      </c>
      <c r="J17" s="37">
        <v>57.7</v>
      </c>
      <c r="K17" s="37">
        <v>62.7</v>
      </c>
      <c r="L17" s="37">
        <v>70</v>
      </c>
      <c r="M17" s="35" t="s">
        <v>19</v>
      </c>
      <c r="N17" s="15" t="s">
        <v>16</v>
      </c>
      <c r="O17" s="35" t="s">
        <v>14</v>
      </c>
      <c r="P17" s="35" t="s">
        <v>14</v>
      </c>
      <c r="Q17" s="38"/>
      <c r="R17" s="39"/>
    </row>
    <row r="18" spans="1:20" ht="120" x14ac:dyDescent="0.25">
      <c r="A18" s="4">
        <v>10</v>
      </c>
      <c r="B18" s="20" t="s">
        <v>30</v>
      </c>
      <c r="C18" s="5" t="s">
        <v>22</v>
      </c>
      <c r="D18" s="28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5" t="s">
        <v>19</v>
      </c>
      <c r="N18" s="8" t="s">
        <v>31</v>
      </c>
      <c r="O18" s="5" t="s">
        <v>20</v>
      </c>
      <c r="P18" s="22" t="s">
        <v>14</v>
      </c>
    </row>
    <row r="19" spans="1:20" ht="75" x14ac:dyDescent="0.25">
      <c r="A19" s="4">
        <v>11</v>
      </c>
      <c r="B19" s="34" t="s">
        <v>32</v>
      </c>
      <c r="C19" s="7" t="s">
        <v>22</v>
      </c>
      <c r="D19" s="28">
        <v>45.7</v>
      </c>
      <c r="E19" s="15">
        <v>42.3</v>
      </c>
      <c r="F19" s="15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 t="s">
        <v>14</v>
      </c>
      <c r="L19" s="28" t="s">
        <v>14</v>
      </c>
      <c r="M19" s="30" t="s">
        <v>19</v>
      </c>
      <c r="N19" s="40" t="s">
        <v>23</v>
      </c>
      <c r="O19" s="7" t="s">
        <v>33</v>
      </c>
      <c r="P19" s="41" t="s">
        <v>14</v>
      </c>
      <c r="Q19" s="295"/>
      <c r="R19" s="296"/>
      <c r="S19" s="296"/>
      <c r="T19" s="19"/>
    </row>
    <row r="20" spans="1:20" s="11" customFormat="1" ht="120" x14ac:dyDescent="0.25">
      <c r="A20" s="4">
        <v>12</v>
      </c>
      <c r="B20" s="34" t="s">
        <v>1125</v>
      </c>
      <c r="C20" s="35" t="s">
        <v>22</v>
      </c>
      <c r="D20" s="35">
        <v>0</v>
      </c>
      <c r="E20" s="35">
        <v>12</v>
      </c>
      <c r="F20" s="35">
        <v>25</v>
      </c>
      <c r="G20" s="35">
        <v>37</v>
      </c>
      <c r="H20" s="35">
        <v>50</v>
      </c>
      <c r="I20" s="35">
        <v>62</v>
      </c>
      <c r="J20" s="35">
        <v>75</v>
      </c>
      <c r="K20" s="35">
        <v>87</v>
      </c>
      <c r="L20" s="35">
        <v>100</v>
      </c>
      <c r="M20" s="35" t="s">
        <v>19</v>
      </c>
      <c r="N20" s="30" t="s">
        <v>14</v>
      </c>
      <c r="O20" s="35" t="s">
        <v>14</v>
      </c>
      <c r="P20" s="35" t="s">
        <v>14</v>
      </c>
      <c r="Q20" s="297"/>
      <c r="R20" s="298"/>
      <c r="S20" s="298"/>
      <c r="T20" s="42"/>
    </row>
    <row r="21" spans="1:20" ht="105" x14ac:dyDescent="0.25">
      <c r="A21" s="4">
        <v>13</v>
      </c>
      <c r="B21" s="43" t="s">
        <v>34</v>
      </c>
      <c r="C21" s="5" t="s">
        <v>22</v>
      </c>
      <c r="D21" s="30">
        <v>6</v>
      </c>
      <c r="E21" s="8">
        <v>6.1</v>
      </c>
      <c r="F21" s="8">
        <v>6.2</v>
      </c>
      <c r="G21" s="8">
        <v>6.3</v>
      </c>
      <c r="H21" s="8">
        <v>6.4</v>
      </c>
      <c r="I21" s="8">
        <v>6.5</v>
      </c>
      <c r="J21" s="8">
        <v>6.6</v>
      </c>
      <c r="K21" s="8">
        <v>6.7</v>
      </c>
      <c r="L21" s="8">
        <v>6.8</v>
      </c>
      <c r="M21" s="44" t="s">
        <v>19</v>
      </c>
      <c r="N21" s="8" t="s">
        <v>35</v>
      </c>
      <c r="O21" s="45" t="s">
        <v>14</v>
      </c>
      <c r="P21" s="46" t="s">
        <v>14</v>
      </c>
    </row>
    <row r="22" spans="1:20" ht="165" x14ac:dyDescent="0.25">
      <c r="A22" s="23">
        <v>14</v>
      </c>
      <c r="B22" s="20" t="s">
        <v>36</v>
      </c>
      <c r="C22" s="5" t="s">
        <v>37</v>
      </c>
      <c r="D22" s="28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5" t="s">
        <v>19</v>
      </c>
      <c r="N22" s="8" t="s">
        <v>38</v>
      </c>
      <c r="O22" s="5" t="s">
        <v>39</v>
      </c>
      <c r="P22" s="22" t="s">
        <v>14</v>
      </c>
      <c r="Q22" s="47"/>
    </row>
    <row r="23" spans="1:20" s="11" customFormat="1" ht="120" x14ac:dyDescent="0.25">
      <c r="A23" s="23">
        <v>15</v>
      </c>
      <c r="B23" s="48" t="s">
        <v>40</v>
      </c>
      <c r="C23" s="49" t="s">
        <v>41</v>
      </c>
      <c r="D23" s="50">
        <v>8.8999999999999996E-2</v>
      </c>
      <c r="E23" s="51">
        <v>0.153</v>
      </c>
      <c r="F23" s="51">
        <v>0.21099999999999999</v>
      </c>
      <c r="G23" s="51">
        <v>0.26700000000000002</v>
      </c>
      <c r="H23" s="51">
        <v>0.32300000000000001</v>
      </c>
      <c r="I23" s="50" t="s">
        <v>14</v>
      </c>
      <c r="J23" s="50" t="s">
        <v>14</v>
      </c>
      <c r="K23" s="50" t="s">
        <v>14</v>
      </c>
      <c r="L23" s="50" t="s">
        <v>14</v>
      </c>
      <c r="M23" s="49" t="s">
        <v>42</v>
      </c>
      <c r="N23" s="49" t="s">
        <v>14</v>
      </c>
      <c r="O23" s="52" t="s">
        <v>14</v>
      </c>
      <c r="P23" s="49" t="s">
        <v>43</v>
      </c>
      <c r="Q23" s="26"/>
      <c r="R23" s="47"/>
      <c r="S23" s="19"/>
    </row>
    <row r="24" spans="1:20" s="11" customFormat="1" ht="120" x14ac:dyDescent="0.25">
      <c r="A24" s="4">
        <v>16</v>
      </c>
      <c r="B24" s="53" t="s">
        <v>44</v>
      </c>
      <c r="C24" s="15" t="s">
        <v>45</v>
      </c>
      <c r="D24" s="15">
        <v>82.1</v>
      </c>
      <c r="E24" s="15">
        <v>82.1</v>
      </c>
      <c r="F24" s="15">
        <v>82.1</v>
      </c>
      <c r="G24" s="15">
        <v>82.1</v>
      </c>
      <c r="H24" s="15">
        <v>82.1</v>
      </c>
      <c r="I24" s="15">
        <v>82.1</v>
      </c>
      <c r="J24" s="15">
        <v>82.1</v>
      </c>
      <c r="K24" s="15">
        <v>82.1</v>
      </c>
      <c r="L24" s="15">
        <v>82.1</v>
      </c>
      <c r="M24" s="35" t="s">
        <v>19</v>
      </c>
      <c r="N24" s="15" t="s">
        <v>31</v>
      </c>
      <c r="O24" s="54" t="s">
        <v>14</v>
      </c>
      <c r="P24" s="54" t="s">
        <v>14</v>
      </c>
    </row>
    <row r="25" spans="1:20" x14ac:dyDescent="0.25">
      <c r="A25" s="55"/>
    </row>
  </sheetData>
  <customSheetViews>
    <customSheetView guid="{F180D41F-39FE-4EA2-9EE9-97DC00584AD7}" scale="90" showPageBreaks="1" fitToPage="1" printArea="1" view="pageBreakPreview" topLeftCell="A16">
      <selection activeCell="B18" sqref="B18"/>
      <pageMargins left="0.23622047244094491" right="0.23622047244094491" top="0.35433070866141736" bottom="0.35433070866141736" header="0.31496062992125984" footer="0.31496062992125984"/>
      <pageSetup paperSize="9" scale="71" fitToHeight="0" orientation="landscape" r:id="rId1"/>
    </customSheetView>
    <customSheetView guid="{A2977851-3B80-4498-9AB5-18B18897B622}" scale="90" showPageBreaks="1" fitToPage="1" printArea="1" view="pageBreakPreview" topLeftCell="A16">
      <selection activeCell="B18" sqref="B18"/>
      <pageMargins left="0.23622047244094491" right="0.23622047244094491" top="0.35433070866141736" bottom="0.35433070866141736" header="0.31496062992125984" footer="0.31496062992125984"/>
      <pageSetup paperSize="9" scale="71" fitToHeight="0" orientation="landscape" r:id="rId2"/>
    </customSheetView>
    <customSheetView guid="{115C465B-3F01-4231-8C34-487E17311F2B}" scale="90" showPageBreaks="1" fitToPage="1" printArea="1" view="pageBreakPreview">
      <selection activeCell="B18" sqref="B18"/>
      <pageMargins left="0.23622047244094491" right="0.23622047244094491" top="0.35433070866141736" bottom="0.35433070866141736" header="0.31496062992125984" footer="0.31496062992125984"/>
      <pageSetup paperSize="9" scale="71" fitToHeight="0" orientation="landscape" r:id="rId3"/>
    </customSheetView>
  </customSheetViews>
  <mergeCells count="14">
    <mergeCell ref="A8:P8"/>
    <mergeCell ref="Q19:S19"/>
    <mergeCell ref="Q20:S20"/>
    <mergeCell ref="L1:P1"/>
    <mergeCell ref="A3:P3"/>
    <mergeCell ref="A5:A6"/>
    <mergeCell ref="B5:B6"/>
    <mergeCell ref="C5:C6"/>
    <mergeCell ref="D5:D6"/>
    <mergeCell ref="E5:L5"/>
    <mergeCell ref="M5:M6"/>
    <mergeCell ref="N5:N6"/>
    <mergeCell ref="O5:O6"/>
    <mergeCell ref="P5:P6"/>
  </mergeCells>
  <pageMargins left="0.23622047244094491" right="0.23622047244094491" top="0.35433070866141736" bottom="0.35433070866141736" header="0.31496062992125984" footer="0.31496062992125984"/>
  <pageSetup paperSize="9" scale="71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31" zoomScale="90" workbookViewId="0">
      <selection activeCell="D18" sqref="B18:G32"/>
    </sheetView>
  </sheetViews>
  <sheetFormatPr defaultColWidth="9.140625" defaultRowHeight="15.75" x14ac:dyDescent="0.25"/>
  <cols>
    <col min="1" max="1" width="7.140625" style="57" customWidth="1"/>
    <col min="2" max="2" width="18.7109375" style="56" customWidth="1"/>
    <col min="3" max="3" width="29.42578125" style="56" customWidth="1"/>
    <col min="4" max="4" width="8.28515625" style="56" customWidth="1"/>
    <col min="5" max="5" width="9.140625" style="56"/>
    <col min="6" max="6" width="35.7109375" style="56" customWidth="1"/>
    <col min="7" max="7" width="91" style="56" customWidth="1"/>
    <col min="8" max="16384" width="9.140625" style="56"/>
  </cols>
  <sheetData>
    <row r="1" spans="1:7" ht="56.25" customHeight="1" x14ac:dyDescent="0.25">
      <c r="G1" s="58" t="s">
        <v>46</v>
      </c>
    </row>
    <row r="3" spans="1:7" x14ac:dyDescent="0.25">
      <c r="A3" s="308" t="s">
        <v>47</v>
      </c>
      <c r="B3" s="308"/>
      <c r="C3" s="308"/>
      <c r="D3" s="308"/>
      <c r="E3" s="308"/>
      <c r="F3" s="308"/>
      <c r="G3" s="308"/>
    </row>
    <row r="5" spans="1:7" ht="43.5" customHeight="1" x14ac:dyDescent="0.25">
      <c r="A5" s="59" t="s">
        <v>2</v>
      </c>
      <c r="B5" s="309" t="s">
        <v>48</v>
      </c>
      <c r="C5" s="309"/>
      <c r="D5" s="309" t="s">
        <v>49</v>
      </c>
      <c r="E5" s="309"/>
      <c r="F5" s="309"/>
      <c r="G5" s="60" t="s">
        <v>50</v>
      </c>
    </row>
    <row r="6" spans="1:7" x14ac:dyDescent="0.25">
      <c r="A6" s="59">
        <v>1</v>
      </c>
      <c r="B6" s="310">
        <v>2</v>
      </c>
      <c r="C6" s="311"/>
      <c r="D6" s="309">
        <v>3</v>
      </c>
      <c r="E6" s="309"/>
      <c r="F6" s="309"/>
      <c r="G6" s="60">
        <v>4</v>
      </c>
    </row>
    <row r="7" spans="1:7" ht="41.25" customHeight="1" x14ac:dyDescent="0.25">
      <c r="A7" s="312">
        <v>1</v>
      </c>
      <c r="B7" s="313" t="s">
        <v>51</v>
      </c>
      <c r="C7" s="313"/>
      <c r="D7" s="313"/>
      <c r="E7" s="313"/>
      <c r="F7" s="313"/>
      <c r="G7" s="313"/>
    </row>
    <row r="8" spans="1:7" x14ac:dyDescent="0.25">
      <c r="A8" s="312"/>
      <c r="B8" s="314" t="s">
        <v>52</v>
      </c>
      <c r="C8" s="314"/>
      <c r="D8" s="314"/>
      <c r="E8" s="314"/>
      <c r="F8" s="314"/>
      <c r="G8" s="314"/>
    </row>
    <row r="9" spans="1:7" ht="23.25" customHeight="1" x14ac:dyDescent="0.25">
      <c r="A9" s="60"/>
      <c r="B9" s="314" t="s">
        <v>53</v>
      </c>
      <c r="C9" s="314"/>
      <c r="D9" s="314"/>
      <c r="E9" s="314"/>
      <c r="F9" s="314" t="s">
        <v>1119</v>
      </c>
      <c r="G9" s="314"/>
    </row>
    <row r="10" spans="1:7" ht="54" customHeight="1" x14ac:dyDescent="0.25">
      <c r="A10" s="60" t="s">
        <v>54</v>
      </c>
      <c r="B10" s="315" t="s">
        <v>55</v>
      </c>
      <c r="C10" s="316"/>
      <c r="D10" s="317" t="s">
        <v>56</v>
      </c>
      <c r="E10" s="318"/>
      <c r="F10" s="319"/>
      <c r="G10" s="62" t="str">
        <f>G29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11" spans="1:7" ht="35.25" customHeight="1" x14ac:dyDescent="0.25">
      <c r="A11" s="312">
        <v>2</v>
      </c>
      <c r="B11" s="320" t="s">
        <v>57</v>
      </c>
      <c r="C11" s="320"/>
      <c r="D11" s="320"/>
      <c r="E11" s="320"/>
      <c r="F11" s="320"/>
      <c r="G11" s="320"/>
    </row>
    <row r="12" spans="1:7" x14ac:dyDescent="0.25">
      <c r="A12" s="312"/>
      <c r="B12" s="314" t="s">
        <v>52</v>
      </c>
      <c r="C12" s="314"/>
      <c r="D12" s="314"/>
      <c r="E12" s="314"/>
      <c r="F12" s="314"/>
      <c r="G12" s="314"/>
    </row>
    <row r="13" spans="1:7" ht="21.75" customHeight="1" x14ac:dyDescent="0.25">
      <c r="A13" s="61"/>
      <c r="B13" s="314" t="s">
        <v>58</v>
      </c>
      <c r="C13" s="314"/>
      <c r="D13" s="314"/>
      <c r="E13" s="314"/>
      <c r="F13" s="314" t="s">
        <v>1119</v>
      </c>
      <c r="G13" s="314"/>
    </row>
    <row r="14" spans="1:7" ht="51.75" customHeight="1" x14ac:dyDescent="0.25">
      <c r="A14" s="321" t="s">
        <v>59</v>
      </c>
      <c r="B14" s="323" t="s">
        <v>60</v>
      </c>
      <c r="C14" s="324"/>
      <c r="D14" s="323" t="s">
        <v>61</v>
      </c>
      <c r="E14" s="327"/>
      <c r="F14" s="324"/>
      <c r="G14" s="63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</row>
    <row r="15" spans="1:7" ht="51.75" customHeight="1" x14ac:dyDescent="0.25">
      <c r="A15" s="322"/>
      <c r="B15" s="325"/>
      <c r="C15" s="326"/>
      <c r="D15" s="325"/>
      <c r="E15" s="328"/>
      <c r="F15" s="326"/>
      <c r="G15" s="62" t="str">
        <f>'1 Показатели ГП'!B10</f>
        <v>Доля граждан старше трудоспособного возраста и инвалидов, получающих услуги в рамках системы долговременного ухода,  от общего числа граждан старше трудоспособного возраста и инвалидов, нуждающихся в долговременном уходе</v>
      </c>
    </row>
    <row r="16" spans="1:7" x14ac:dyDescent="0.25">
      <c r="A16" s="61">
        <v>3</v>
      </c>
      <c r="B16" s="313" t="s">
        <v>62</v>
      </c>
      <c r="C16" s="313"/>
      <c r="D16" s="313"/>
      <c r="E16" s="313"/>
      <c r="F16" s="313"/>
      <c r="G16" s="313"/>
    </row>
    <row r="17" spans="1:7" x14ac:dyDescent="0.25">
      <c r="A17" s="60"/>
      <c r="B17" s="314" t="s">
        <v>53</v>
      </c>
      <c r="C17" s="314"/>
      <c r="D17" s="314"/>
      <c r="E17" s="314"/>
      <c r="F17" s="314" t="s">
        <v>63</v>
      </c>
      <c r="G17" s="314"/>
    </row>
    <row r="18" spans="1:7" ht="32.25" customHeight="1" x14ac:dyDescent="0.25">
      <c r="A18" s="321" t="s">
        <v>64</v>
      </c>
      <c r="B18" s="464" t="s">
        <v>65</v>
      </c>
      <c r="C18" s="464"/>
      <c r="D18" s="607" t="s">
        <v>66</v>
      </c>
      <c r="E18" s="607"/>
      <c r="F18" s="481"/>
      <c r="G18" s="608" t="str">
        <f>'1 Показатели ГП'!B11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</row>
    <row r="19" spans="1:7" ht="36" customHeight="1" x14ac:dyDescent="0.25">
      <c r="A19" s="329"/>
      <c r="B19" s="464"/>
      <c r="C19" s="464"/>
      <c r="D19" s="609"/>
      <c r="E19" s="609"/>
      <c r="F19" s="610"/>
      <c r="G19" s="608" t="str">
        <f>'1 Показатели ГП'!B12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</row>
    <row r="20" spans="1:7" ht="81.75" customHeight="1" x14ac:dyDescent="0.25">
      <c r="A20" s="329"/>
      <c r="B20" s="464"/>
      <c r="C20" s="464"/>
      <c r="D20" s="609"/>
      <c r="E20" s="609"/>
      <c r="F20" s="610"/>
      <c r="G20" s="608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1" spans="1:7" ht="78" customHeight="1" x14ac:dyDescent="0.25">
      <c r="A21" s="329"/>
      <c r="B21" s="464"/>
      <c r="C21" s="464"/>
      <c r="D21" s="609"/>
      <c r="E21" s="609"/>
      <c r="F21" s="610"/>
      <c r="G21" s="608" t="str">
        <f>'1 Показатели ГП'!B14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2" spans="1:7" ht="33.75" customHeight="1" x14ac:dyDescent="0.25">
      <c r="A22" s="322"/>
      <c r="B22" s="464"/>
      <c r="C22" s="464"/>
      <c r="D22" s="611"/>
      <c r="E22" s="611"/>
      <c r="F22" s="463"/>
      <c r="G22" s="612" t="str">
        <f>'1 Показатели ГП'!B15</f>
        <v>Количество граждан, относящихся к льготным категориям, которым предоставлена субсидия на покупку газового оборудования и проведение работ внутри границ их земельных участков</v>
      </c>
    </row>
    <row r="23" spans="1:7" x14ac:dyDescent="0.25">
      <c r="A23" s="217">
        <v>4</v>
      </c>
      <c r="B23" s="613" t="s">
        <v>67</v>
      </c>
      <c r="C23" s="613"/>
      <c r="D23" s="613"/>
      <c r="E23" s="613"/>
      <c r="F23" s="613"/>
      <c r="G23" s="613"/>
    </row>
    <row r="24" spans="1:7" x14ac:dyDescent="0.25">
      <c r="A24" s="61"/>
      <c r="B24" s="614" t="s">
        <v>53</v>
      </c>
      <c r="C24" s="614"/>
      <c r="D24" s="614"/>
      <c r="E24" s="614"/>
      <c r="F24" s="614" t="s">
        <v>63</v>
      </c>
      <c r="G24" s="614"/>
    </row>
    <row r="25" spans="1:7" ht="52.5" customHeight="1" x14ac:dyDescent="0.25">
      <c r="A25" s="321" t="s">
        <v>68</v>
      </c>
      <c r="B25" s="480" t="s">
        <v>69</v>
      </c>
      <c r="C25" s="481"/>
      <c r="D25" s="480" t="s">
        <v>70</v>
      </c>
      <c r="E25" s="607"/>
      <c r="F25" s="481"/>
      <c r="G25" s="608" t="str">
        <f>'1 Показатели ГП'!B16</f>
        <v>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</v>
      </c>
    </row>
    <row r="26" spans="1:7" ht="36" customHeight="1" x14ac:dyDescent="0.25">
      <c r="A26" s="322"/>
      <c r="B26" s="462"/>
      <c r="C26" s="463"/>
      <c r="D26" s="462"/>
      <c r="E26" s="611"/>
      <c r="F26" s="463"/>
      <c r="G26" s="241" t="str">
        <f>'1 Показатели ГП'!B17</f>
        <v>Доля пожилых граждан, вовлеченных в мероприятия по увеличению  периода активного долголетия (нарастающим итогом)</v>
      </c>
    </row>
    <row r="27" spans="1:7" x14ac:dyDescent="0.25">
      <c r="A27" s="61">
        <v>5</v>
      </c>
      <c r="B27" s="615" t="s">
        <v>71</v>
      </c>
      <c r="C27" s="615"/>
      <c r="D27" s="615"/>
      <c r="E27" s="615"/>
      <c r="F27" s="615"/>
      <c r="G27" s="615"/>
    </row>
    <row r="28" spans="1:7" x14ac:dyDescent="0.25">
      <c r="A28" s="61"/>
      <c r="B28" s="614" t="s">
        <v>53</v>
      </c>
      <c r="C28" s="614"/>
      <c r="D28" s="614" t="s">
        <v>63</v>
      </c>
      <c r="E28" s="614"/>
      <c r="F28" s="614"/>
      <c r="G28" s="616"/>
    </row>
    <row r="29" spans="1:7" ht="31.5" x14ac:dyDescent="0.25">
      <c r="A29" s="309" t="s">
        <v>72</v>
      </c>
      <c r="B29" s="617" t="s">
        <v>73</v>
      </c>
      <c r="C29" s="617"/>
      <c r="D29" s="617" t="s">
        <v>74</v>
      </c>
      <c r="E29" s="617"/>
      <c r="F29" s="617"/>
      <c r="G29" s="608" t="str">
        <f>'1 Показатели ГП'!B18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30" spans="1:7" ht="35.25" customHeight="1" x14ac:dyDescent="0.25">
      <c r="A30" s="309"/>
      <c r="B30" s="617"/>
      <c r="C30" s="617"/>
      <c r="D30" s="617"/>
      <c r="E30" s="617"/>
      <c r="F30" s="617"/>
      <c r="G30" s="608" t="str">
        <f>'1 Показатели ГП'!B19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</row>
    <row r="31" spans="1:7" ht="67.5" customHeight="1" x14ac:dyDescent="0.25">
      <c r="A31" s="309"/>
      <c r="B31" s="617"/>
      <c r="C31" s="617"/>
      <c r="D31" s="617"/>
      <c r="E31" s="617"/>
      <c r="F31" s="617"/>
      <c r="G31" s="608" t="str">
        <f>'1 Показатели ГП'!B20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01.01.2023) </v>
      </c>
    </row>
    <row r="32" spans="1:7" ht="18" customHeight="1" x14ac:dyDescent="0.25">
      <c r="A32" s="309"/>
      <c r="B32" s="617"/>
      <c r="C32" s="617"/>
      <c r="D32" s="617"/>
      <c r="E32" s="617"/>
      <c r="F32" s="617"/>
      <c r="G32" s="608" t="str">
        <f>'1 Показатели ГП'!B23</f>
        <v>Количество семей отдельных категорий граждан, обеспеченных жильем</v>
      </c>
    </row>
    <row r="33" spans="1:7" x14ac:dyDescent="0.25">
      <c r="A33" s="61">
        <v>6</v>
      </c>
      <c r="B33" s="313" t="s">
        <v>75</v>
      </c>
      <c r="C33" s="313"/>
      <c r="D33" s="313"/>
      <c r="E33" s="313"/>
      <c r="F33" s="313"/>
      <c r="G33" s="313"/>
    </row>
    <row r="34" spans="1:7" x14ac:dyDescent="0.25">
      <c r="A34" s="60"/>
      <c r="B34" s="314" t="s">
        <v>53</v>
      </c>
      <c r="C34" s="314"/>
      <c r="D34" s="314"/>
      <c r="E34" s="314"/>
      <c r="F34" s="314" t="s">
        <v>76</v>
      </c>
      <c r="G34" s="314"/>
    </row>
    <row r="35" spans="1:7" ht="48" customHeight="1" x14ac:dyDescent="0.25">
      <c r="A35" s="60" t="s">
        <v>77</v>
      </c>
      <c r="B35" s="332" t="s">
        <v>78</v>
      </c>
      <c r="C35" s="332"/>
      <c r="D35" s="332" t="s">
        <v>79</v>
      </c>
      <c r="E35" s="332"/>
      <c r="F35" s="332"/>
      <c r="G35" s="62" t="str">
        <f>'1 Показатели ГП'!B21</f>
        <v>Доля жителей области, охваченных мероприятиями проектов (программ) социально ориентированных некоммерческих организаций</v>
      </c>
    </row>
    <row r="36" spans="1:7" x14ac:dyDescent="0.25">
      <c r="A36" s="61">
        <v>7</v>
      </c>
      <c r="B36" s="331" t="s">
        <v>80</v>
      </c>
      <c r="C36" s="331"/>
      <c r="D36" s="331"/>
      <c r="E36" s="331"/>
      <c r="F36" s="331"/>
      <c r="G36" s="331"/>
    </row>
    <row r="37" spans="1:7" x14ac:dyDescent="0.25">
      <c r="A37" s="60"/>
      <c r="B37" s="314" t="s">
        <v>53</v>
      </c>
      <c r="C37" s="314"/>
      <c r="D37" s="314"/>
      <c r="E37" s="314"/>
      <c r="F37" s="314" t="s">
        <v>63</v>
      </c>
      <c r="G37" s="314"/>
    </row>
    <row r="38" spans="1:7" ht="49.5" customHeight="1" x14ac:dyDescent="0.25">
      <c r="A38" s="60" t="s">
        <v>81</v>
      </c>
      <c r="B38" s="332" t="s">
        <v>82</v>
      </c>
      <c r="C38" s="332"/>
      <c r="D38" s="330" t="s">
        <v>83</v>
      </c>
      <c r="E38" s="330"/>
      <c r="F38" s="330"/>
      <c r="G38" s="62" t="str">
        <f>'1 Показатели ГП'!B22</f>
        <v>Объем просроченной кредиторской задолженности по обязательствам министерства социального развития Оренбургской области</v>
      </c>
    </row>
    <row r="39" spans="1:7" x14ac:dyDescent="0.25">
      <c r="A39" s="65">
        <v>8</v>
      </c>
      <c r="B39" s="331" t="s">
        <v>84</v>
      </c>
      <c r="C39" s="331"/>
      <c r="D39" s="331"/>
      <c r="E39" s="331"/>
      <c r="F39" s="331"/>
      <c r="G39" s="331"/>
    </row>
    <row r="40" spans="1:7" x14ac:dyDescent="0.25">
      <c r="A40" s="65"/>
      <c r="B40" s="314" t="s">
        <v>53</v>
      </c>
      <c r="C40" s="314"/>
      <c r="D40" s="314"/>
      <c r="E40" s="314"/>
      <c r="F40" s="314" t="s">
        <v>63</v>
      </c>
      <c r="G40" s="314"/>
    </row>
    <row r="41" spans="1:7" ht="48.75" customHeight="1" x14ac:dyDescent="0.25">
      <c r="A41" s="65" t="s">
        <v>85</v>
      </c>
      <c r="B41" s="333" t="s">
        <v>86</v>
      </c>
      <c r="C41" s="334"/>
      <c r="D41" s="335" t="s">
        <v>87</v>
      </c>
      <c r="E41" s="336"/>
      <c r="F41" s="337"/>
      <c r="G41" s="62" t="s">
        <v>44</v>
      </c>
    </row>
  </sheetData>
  <customSheetViews>
    <customSheetView guid="{F180D41F-39FE-4EA2-9EE9-97DC00584AD7}" scale="90" showPageBreaks="1" printArea="1" view="pageBreakPreview" topLeftCell="A25">
      <selection activeCell="B44" sqref="B44"/>
      <pageMargins left="0.7" right="0.7" top="0.75" bottom="0.75" header="0.3" footer="0.3"/>
      <pageSetup paperSize="9" scale="65" orientation="landscape" r:id="rId1"/>
    </customSheetView>
    <customSheetView guid="{A2977851-3B80-4498-9AB5-18B18897B622}" scale="90" showPageBreaks="1" printArea="1" view="pageBreakPreview" topLeftCell="A25">
      <selection activeCell="B44" sqref="B44"/>
      <pageMargins left="0.7" right="0.7" top="0.75" bottom="0.75" header="0.3" footer="0.3"/>
      <pageSetup paperSize="9" scale="65" orientation="landscape" r:id="rId2"/>
    </customSheetView>
    <customSheetView guid="{115C465B-3F01-4231-8C34-487E17311F2B}" scale="90" showPageBreaks="1" printArea="1" view="pageBreakPreview" topLeftCell="A25">
      <selection activeCell="B44" sqref="B44"/>
      <pageMargins left="0.7" right="0.7" top="0.75" bottom="0.75" header="0.3" footer="0.3"/>
      <pageSetup paperSize="9" scale="65" orientation="landscape" r:id="rId3"/>
    </customSheetView>
  </customSheetViews>
  <mergeCells count="53">
    <mergeCell ref="B39:G39"/>
    <mergeCell ref="B40:E40"/>
    <mergeCell ref="F40:G40"/>
    <mergeCell ref="B41:C41"/>
    <mergeCell ref="D41:F41"/>
    <mergeCell ref="B36:G36"/>
    <mergeCell ref="B37:E37"/>
    <mergeCell ref="F37:G37"/>
    <mergeCell ref="B38:C38"/>
    <mergeCell ref="D38:F38"/>
    <mergeCell ref="B33:G33"/>
    <mergeCell ref="B34:E34"/>
    <mergeCell ref="F34:G34"/>
    <mergeCell ref="B35:C35"/>
    <mergeCell ref="D35:F35"/>
    <mergeCell ref="B27:G27"/>
    <mergeCell ref="B28:C28"/>
    <mergeCell ref="D28:F28"/>
    <mergeCell ref="A29:A32"/>
    <mergeCell ref="B29:C32"/>
    <mergeCell ref="D29:F32"/>
    <mergeCell ref="B23:G23"/>
    <mergeCell ref="B24:E24"/>
    <mergeCell ref="F24:G24"/>
    <mergeCell ref="A25:A26"/>
    <mergeCell ref="B25:C26"/>
    <mergeCell ref="D25:F26"/>
    <mergeCell ref="B16:G16"/>
    <mergeCell ref="B17:E17"/>
    <mergeCell ref="F17:G17"/>
    <mergeCell ref="A18:A22"/>
    <mergeCell ref="B18:C22"/>
    <mergeCell ref="D18:F22"/>
    <mergeCell ref="B13:E13"/>
    <mergeCell ref="F13:G13"/>
    <mergeCell ref="A14:A15"/>
    <mergeCell ref="B14:C15"/>
    <mergeCell ref="D14:F15"/>
    <mergeCell ref="B10:C10"/>
    <mergeCell ref="D10:F10"/>
    <mergeCell ref="A11:A12"/>
    <mergeCell ref="B11:G11"/>
    <mergeCell ref="B12:G12"/>
    <mergeCell ref="A7:A8"/>
    <mergeCell ref="B7:G7"/>
    <mergeCell ref="B8:G8"/>
    <mergeCell ref="B9:E9"/>
    <mergeCell ref="F9:G9"/>
    <mergeCell ref="A3:G3"/>
    <mergeCell ref="B5:C5"/>
    <mergeCell ref="D5:F5"/>
    <mergeCell ref="B6:C6"/>
    <mergeCell ref="D6:F6"/>
  </mergeCells>
  <pageMargins left="0.7" right="0.7" top="0.75" bottom="0.75" header="0.3" footer="0.3"/>
  <pageSetup paperSize="9" scale="6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SheetLayoutView="100" workbookViewId="0">
      <pane ySplit="7" topLeftCell="A62" activePane="bottomLeft" state="frozen"/>
      <selection pane="bottomLeft" activeCell="A42" sqref="A42:N43"/>
    </sheetView>
  </sheetViews>
  <sheetFormatPr defaultColWidth="9.140625" defaultRowHeight="15" outlineLevelRow="1" x14ac:dyDescent="0.25"/>
  <cols>
    <col min="1" max="1" width="7.42578125" style="1" customWidth="1"/>
    <col min="2" max="2" width="44.42578125" style="2" customWidth="1"/>
    <col min="3" max="3" width="68.42578125" style="2" customWidth="1"/>
    <col min="4" max="4" width="14.140625" style="11" customWidth="1"/>
    <col min="5" max="5" width="13.28515625" style="11" customWidth="1"/>
    <col min="6" max="6" width="9.140625" style="11"/>
    <col min="7" max="7" width="8.7109375" style="11" customWidth="1"/>
    <col min="8" max="8" width="7.85546875" style="11" customWidth="1"/>
    <col min="9" max="9" width="7.7109375" style="11" customWidth="1"/>
    <col min="10" max="10" width="8.140625" style="11" customWidth="1"/>
    <col min="11" max="11" width="8.28515625" style="11" customWidth="1"/>
    <col min="12" max="12" width="8" style="11" customWidth="1"/>
    <col min="13" max="13" width="7.5703125" style="11" customWidth="1"/>
    <col min="14" max="14" width="17.85546875" style="11" customWidth="1"/>
    <col min="15" max="15" width="44.85546875" style="11" customWidth="1"/>
    <col min="16" max="16" width="33.5703125" style="11" customWidth="1"/>
    <col min="17" max="17" width="36.140625" style="11" customWidth="1"/>
    <col min="18" max="16384" width="9.140625" style="11"/>
  </cols>
  <sheetData>
    <row r="1" spans="1:20" ht="69" customHeight="1" x14ac:dyDescent="0.25">
      <c r="G1" s="299" t="s">
        <v>88</v>
      </c>
      <c r="H1" s="299"/>
      <c r="I1" s="299"/>
      <c r="J1" s="299"/>
      <c r="K1" s="299"/>
      <c r="L1" s="299"/>
      <c r="M1" s="299"/>
      <c r="N1" s="299"/>
      <c r="O1" s="299"/>
    </row>
    <row r="3" spans="1:20" ht="18.75" x14ac:dyDescent="0.25">
      <c r="A3" s="300" t="s">
        <v>89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5" spans="1:20" x14ac:dyDescent="0.25">
      <c r="A5" s="341" t="s">
        <v>2</v>
      </c>
      <c r="B5" s="341" t="s">
        <v>90</v>
      </c>
      <c r="C5" s="343" t="s">
        <v>91</v>
      </c>
      <c r="D5" s="344" t="s">
        <v>92</v>
      </c>
      <c r="E5" s="344" t="s">
        <v>93</v>
      </c>
      <c r="F5" s="344" t="s">
        <v>94</v>
      </c>
      <c r="G5" s="344"/>
      <c r="H5" s="344"/>
      <c r="I5" s="344"/>
      <c r="J5" s="344"/>
      <c r="K5" s="344"/>
      <c r="L5" s="344"/>
      <c r="M5" s="344"/>
      <c r="N5" s="344" t="s">
        <v>95</v>
      </c>
    </row>
    <row r="6" spans="1:20" ht="56.25" customHeight="1" x14ac:dyDescent="0.25">
      <c r="A6" s="342"/>
      <c r="B6" s="342"/>
      <c r="C6" s="343"/>
      <c r="D6" s="344"/>
      <c r="E6" s="344"/>
      <c r="F6" s="15">
        <v>2023</v>
      </c>
      <c r="G6" s="15">
        <v>2024</v>
      </c>
      <c r="H6" s="15">
        <v>2025</v>
      </c>
      <c r="I6" s="15">
        <v>2026</v>
      </c>
      <c r="J6" s="15">
        <v>2027</v>
      </c>
      <c r="K6" s="15">
        <v>2028</v>
      </c>
      <c r="L6" s="15">
        <v>2029</v>
      </c>
      <c r="M6" s="15">
        <v>2030</v>
      </c>
      <c r="N6" s="344"/>
    </row>
    <row r="7" spans="1:20" x14ac:dyDescent="0.25">
      <c r="A7" s="67">
        <v>1</v>
      </c>
      <c r="B7" s="67">
        <v>2</v>
      </c>
      <c r="C7" s="67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9"/>
      <c r="P7" s="33"/>
      <c r="Q7" s="33"/>
      <c r="R7" s="33"/>
      <c r="S7" s="33"/>
      <c r="T7" s="33"/>
    </row>
    <row r="8" spans="1:20" outlineLevel="1" x14ac:dyDescent="0.25">
      <c r="A8" s="345" t="s">
        <v>96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7"/>
      <c r="N8" s="70"/>
      <c r="O8" s="69"/>
      <c r="P8" s="33"/>
      <c r="Q8" s="33"/>
      <c r="R8" s="33"/>
      <c r="S8" s="33"/>
      <c r="T8" s="33"/>
    </row>
    <row r="9" spans="1:20" outlineLevel="1" x14ac:dyDescent="0.25">
      <c r="A9" s="348" t="s">
        <v>97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50"/>
      <c r="N9" s="71"/>
      <c r="O9" s="69"/>
      <c r="P9" s="33"/>
      <c r="Q9" s="33"/>
      <c r="R9" s="33"/>
      <c r="S9" s="33"/>
      <c r="T9" s="33"/>
    </row>
    <row r="10" spans="1:20" ht="70.5" customHeight="1" outlineLevel="1" x14ac:dyDescent="0.25">
      <c r="A10" s="67" t="s">
        <v>54</v>
      </c>
      <c r="B10" s="72" t="s">
        <v>98</v>
      </c>
      <c r="C10" s="73" t="s">
        <v>99</v>
      </c>
      <c r="D10" s="68" t="s">
        <v>100</v>
      </c>
      <c r="E10" s="68">
        <v>137</v>
      </c>
      <c r="F10" s="68">
        <v>121</v>
      </c>
      <c r="G10" s="68">
        <v>112</v>
      </c>
      <c r="H10" s="68" t="s">
        <v>14</v>
      </c>
      <c r="I10" s="68" t="s">
        <v>14</v>
      </c>
      <c r="J10" s="68" t="s">
        <v>14</v>
      </c>
      <c r="K10" s="68" t="s">
        <v>14</v>
      </c>
      <c r="L10" s="68" t="s">
        <v>14</v>
      </c>
      <c r="M10" s="68" t="s">
        <v>14</v>
      </c>
      <c r="N10" s="68" t="s">
        <v>14</v>
      </c>
      <c r="O10" s="69"/>
      <c r="P10" s="33"/>
      <c r="Q10" s="33"/>
      <c r="R10" s="33"/>
      <c r="S10" s="33"/>
      <c r="T10" s="33"/>
    </row>
    <row r="11" spans="1:20" ht="180" customHeight="1" outlineLevel="1" x14ac:dyDescent="0.25">
      <c r="A11" s="67" t="s">
        <v>101</v>
      </c>
      <c r="B11" s="72" t="s">
        <v>102</v>
      </c>
      <c r="C11" s="74" t="s">
        <v>103</v>
      </c>
      <c r="D11" s="68" t="s">
        <v>104</v>
      </c>
      <c r="E11" s="68">
        <v>15.015000000000001</v>
      </c>
      <c r="F11" s="68">
        <v>12.157</v>
      </c>
      <c r="G11" s="68">
        <v>5.9</v>
      </c>
      <c r="H11" s="68" t="s">
        <v>14</v>
      </c>
      <c r="I11" s="68" t="s">
        <v>14</v>
      </c>
      <c r="J11" s="68" t="s">
        <v>14</v>
      </c>
      <c r="K11" s="68" t="s">
        <v>14</v>
      </c>
      <c r="L11" s="68" t="s">
        <v>14</v>
      </c>
      <c r="M11" s="68" t="s">
        <v>14</v>
      </c>
      <c r="N11" s="68" t="s">
        <v>14</v>
      </c>
      <c r="O11" s="69"/>
      <c r="P11" s="33"/>
      <c r="Q11" s="33"/>
      <c r="R11" s="33"/>
      <c r="S11" s="33"/>
      <c r="T11" s="33"/>
    </row>
    <row r="12" spans="1:20" ht="198.75" customHeight="1" outlineLevel="1" x14ac:dyDescent="0.25">
      <c r="A12" s="67" t="s">
        <v>105</v>
      </c>
      <c r="B12" s="73" t="s">
        <v>106</v>
      </c>
      <c r="C12" s="74" t="s">
        <v>107</v>
      </c>
      <c r="D12" s="68" t="s">
        <v>104</v>
      </c>
      <c r="E12" s="68">
        <v>0.2</v>
      </c>
      <c r="F12" s="68">
        <v>0.1</v>
      </c>
      <c r="G12" s="68">
        <v>0.04</v>
      </c>
      <c r="H12" s="68" t="s">
        <v>14</v>
      </c>
      <c r="I12" s="68" t="s">
        <v>14</v>
      </c>
      <c r="J12" s="68" t="s">
        <v>14</v>
      </c>
      <c r="K12" s="68" t="s">
        <v>14</v>
      </c>
      <c r="L12" s="68" t="s">
        <v>14</v>
      </c>
      <c r="M12" s="68" t="s">
        <v>14</v>
      </c>
      <c r="N12" s="68" t="s">
        <v>14</v>
      </c>
      <c r="O12" s="69"/>
      <c r="P12" s="33"/>
      <c r="Q12" s="33"/>
      <c r="R12" s="33"/>
      <c r="S12" s="33"/>
      <c r="T12" s="33"/>
    </row>
    <row r="13" spans="1:20" ht="67.5" customHeight="1" outlineLevel="1" x14ac:dyDescent="0.25">
      <c r="A13" s="67" t="s">
        <v>108</v>
      </c>
      <c r="B13" s="72" t="s">
        <v>109</v>
      </c>
      <c r="C13" s="73" t="s">
        <v>110</v>
      </c>
      <c r="D13" s="68" t="s">
        <v>100</v>
      </c>
      <c r="E13" s="68">
        <v>3000</v>
      </c>
      <c r="F13" s="68">
        <v>2700</v>
      </c>
      <c r="G13" s="68">
        <v>2400</v>
      </c>
      <c r="H13" s="68" t="s">
        <v>14</v>
      </c>
      <c r="I13" s="68" t="s">
        <v>14</v>
      </c>
      <c r="J13" s="68" t="s">
        <v>14</v>
      </c>
      <c r="K13" s="68" t="s">
        <v>14</v>
      </c>
      <c r="L13" s="68" t="s">
        <v>14</v>
      </c>
      <c r="M13" s="68" t="s">
        <v>14</v>
      </c>
      <c r="N13" s="68" t="s">
        <v>14</v>
      </c>
      <c r="O13" s="69"/>
      <c r="P13" s="33"/>
      <c r="Q13" s="33"/>
      <c r="R13" s="33"/>
      <c r="S13" s="33"/>
      <c r="T13" s="33"/>
    </row>
    <row r="14" spans="1:20" ht="51" outlineLevel="1" x14ac:dyDescent="0.25">
      <c r="A14" s="67" t="s">
        <v>111</v>
      </c>
      <c r="B14" s="72" t="s">
        <v>112</v>
      </c>
      <c r="C14" s="73" t="s">
        <v>113</v>
      </c>
      <c r="D14" s="68" t="s">
        <v>100</v>
      </c>
      <c r="E14" s="68">
        <v>4000</v>
      </c>
      <c r="F14" s="68">
        <v>3800</v>
      </c>
      <c r="G14" s="68">
        <v>3600</v>
      </c>
      <c r="H14" s="68" t="s">
        <v>14</v>
      </c>
      <c r="I14" s="68" t="s">
        <v>14</v>
      </c>
      <c r="J14" s="68" t="s">
        <v>14</v>
      </c>
      <c r="K14" s="68" t="s">
        <v>14</v>
      </c>
      <c r="L14" s="68" t="s">
        <v>14</v>
      </c>
      <c r="M14" s="68" t="s">
        <v>14</v>
      </c>
      <c r="N14" s="68" t="s">
        <v>14</v>
      </c>
      <c r="O14" s="69"/>
      <c r="P14" s="33"/>
      <c r="Q14" s="33"/>
      <c r="R14" s="33"/>
      <c r="S14" s="33"/>
      <c r="T14" s="33"/>
    </row>
    <row r="15" spans="1:20" outlineLevel="1" x14ac:dyDescent="0.25">
      <c r="A15" s="351" t="s">
        <v>114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68"/>
      <c r="O15" s="69"/>
      <c r="P15" s="33"/>
      <c r="Q15" s="33"/>
      <c r="R15" s="33"/>
      <c r="S15" s="33"/>
      <c r="T15" s="33"/>
    </row>
    <row r="16" spans="1:20" outlineLevel="1" x14ac:dyDescent="0.25">
      <c r="A16" s="352" t="s">
        <v>115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68"/>
      <c r="O16" s="69"/>
      <c r="P16" s="33"/>
      <c r="Q16" s="33"/>
      <c r="R16" s="33"/>
      <c r="S16" s="33"/>
      <c r="T16" s="33"/>
    </row>
    <row r="17" spans="1:20" ht="178.5" outlineLevel="1" x14ac:dyDescent="0.25">
      <c r="A17" s="67" t="s">
        <v>59</v>
      </c>
      <c r="B17" s="75" t="s">
        <v>116</v>
      </c>
      <c r="C17" s="75" t="s">
        <v>1117</v>
      </c>
      <c r="D17" s="68" t="s">
        <v>117</v>
      </c>
      <c r="E17" s="68">
        <v>0</v>
      </c>
      <c r="F17" s="68">
        <v>250</v>
      </c>
      <c r="G17" s="618">
        <v>280</v>
      </c>
      <c r="H17" s="68" t="s">
        <v>14</v>
      </c>
      <c r="I17" s="68" t="s">
        <v>14</v>
      </c>
      <c r="J17" s="68" t="s">
        <v>14</v>
      </c>
      <c r="K17" s="68" t="s">
        <v>14</v>
      </c>
      <c r="L17" s="68" t="s">
        <v>14</v>
      </c>
      <c r="M17" s="68" t="s">
        <v>14</v>
      </c>
      <c r="N17" s="68" t="s">
        <v>14</v>
      </c>
      <c r="O17" s="69"/>
      <c r="P17" s="33"/>
      <c r="Q17" s="33"/>
      <c r="R17" s="33"/>
      <c r="S17" s="33"/>
      <c r="T17" s="33"/>
    </row>
    <row r="18" spans="1:20" ht="102" outlineLevel="1" x14ac:dyDescent="0.25">
      <c r="A18" s="67" t="s">
        <v>118</v>
      </c>
      <c r="B18" s="72" t="s">
        <v>119</v>
      </c>
      <c r="C18" s="73" t="s">
        <v>120</v>
      </c>
      <c r="D18" s="68" t="s">
        <v>121</v>
      </c>
      <c r="E18" s="76">
        <v>100</v>
      </c>
      <c r="F18" s="76">
        <v>100</v>
      </c>
      <c r="G18" s="76">
        <v>100</v>
      </c>
      <c r="H18" s="68" t="s">
        <v>14</v>
      </c>
      <c r="I18" s="68" t="s">
        <v>14</v>
      </c>
      <c r="J18" s="68" t="s">
        <v>14</v>
      </c>
      <c r="K18" s="68" t="s">
        <v>14</v>
      </c>
      <c r="L18" s="68" t="s">
        <v>14</v>
      </c>
      <c r="M18" s="68" t="s">
        <v>14</v>
      </c>
      <c r="N18" s="68" t="s">
        <v>14</v>
      </c>
      <c r="O18" s="69"/>
      <c r="P18" s="33"/>
      <c r="Q18" s="33"/>
      <c r="R18" s="33"/>
      <c r="S18" s="33"/>
      <c r="T18" s="33"/>
    </row>
    <row r="19" spans="1:20" ht="69" customHeight="1" outlineLevel="1" x14ac:dyDescent="0.25">
      <c r="A19" s="67" t="s">
        <v>122</v>
      </c>
      <c r="B19" s="73" t="s">
        <v>123</v>
      </c>
      <c r="C19" s="73" t="s">
        <v>124</v>
      </c>
      <c r="D19" s="68" t="s">
        <v>121</v>
      </c>
      <c r="E19" s="76">
        <v>100</v>
      </c>
      <c r="F19" s="76">
        <v>100</v>
      </c>
      <c r="G19" s="76">
        <v>100</v>
      </c>
      <c r="H19" s="68" t="s">
        <v>14</v>
      </c>
      <c r="I19" s="68" t="s">
        <v>14</v>
      </c>
      <c r="J19" s="68" t="s">
        <v>14</v>
      </c>
      <c r="K19" s="68" t="s">
        <v>14</v>
      </c>
      <c r="L19" s="68" t="s">
        <v>14</v>
      </c>
      <c r="M19" s="68" t="s">
        <v>14</v>
      </c>
      <c r="N19" s="68" t="s">
        <v>14</v>
      </c>
      <c r="O19" s="69"/>
      <c r="P19" s="33"/>
      <c r="Q19" s="33"/>
      <c r="R19" s="33"/>
      <c r="S19" s="33"/>
      <c r="T19" s="33"/>
    </row>
    <row r="20" spans="1:20" ht="49.5" customHeight="1" outlineLevel="1" x14ac:dyDescent="0.25">
      <c r="A20" s="67" t="s">
        <v>125</v>
      </c>
      <c r="B20" s="73" t="s">
        <v>126</v>
      </c>
      <c r="C20" s="73" t="s">
        <v>1118</v>
      </c>
      <c r="D20" s="68" t="s">
        <v>127</v>
      </c>
      <c r="E20" s="77">
        <v>11</v>
      </c>
      <c r="F20" s="77">
        <v>4</v>
      </c>
      <c r="G20" s="77">
        <v>3</v>
      </c>
      <c r="H20" s="68" t="s">
        <v>14</v>
      </c>
      <c r="I20" s="68" t="s">
        <v>14</v>
      </c>
      <c r="J20" s="68" t="s">
        <v>14</v>
      </c>
      <c r="K20" s="68" t="s">
        <v>14</v>
      </c>
      <c r="L20" s="68" t="s">
        <v>14</v>
      </c>
      <c r="M20" s="68" t="s">
        <v>14</v>
      </c>
      <c r="N20" s="68" t="s">
        <v>14</v>
      </c>
      <c r="O20" s="69"/>
      <c r="P20" s="33"/>
      <c r="Q20" s="33"/>
      <c r="R20" s="33"/>
      <c r="S20" s="33"/>
      <c r="T20" s="33"/>
    </row>
    <row r="21" spans="1:20" ht="102" outlineLevel="1" x14ac:dyDescent="0.25">
      <c r="A21" s="67" t="s">
        <v>128</v>
      </c>
      <c r="B21" s="75" t="s">
        <v>129</v>
      </c>
      <c r="C21" s="73" t="s">
        <v>130</v>
      </c>
      <c r="D21" s="68" t="s">
        <v>127</v>
      </c>
      <c r="E21" s="77">
        <v>0</v>
      </c>
      <c r="F21" s="77" t="s">
        <v>14</v>
      </c>
      <c r="G21" s="77">
        <v>40</v>
      </c>
      <c r="H21" s="68" t="s">
        <v>14</v>
      </c>
      <c r="I21" s="68" t="s">
        <v>14</v>
      </c>
      <c r="J21" s="68" t="s">
        <v>14</v>
      </c>
      <c r="K21" s="68" t="s">
        <v>14</v>
      </c>
      <c r="L21" s="68" t="s">
        <v>14</v>
      </c>
      <c r="M21" s="68" t="s">
        <v>14</v>
      </c>
      <c r="N21" s="68" t="s">
        <v>14</v>
      </c>
      <c r="O21" s="69"/>
      <c r="P21" s="33"/>
      <c r="Q21" s="33"/>
      <c r="R21" s="33"/>
      <c r="S21" s="33"/>
      <c r="T21" s="33"/>
    </row>
    <row r="22" spans="1:20" outlineLevel="1" x14ac:dyDescent="0.25">
      <c r="A22" s="353" t="s">
        <v>131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68" t="s">
        <v>14</v>
      </c>
      <c r="O22" s="69"/>
      <c r="P22" s="33"/>
      <c r="Q22" s="33"/>
      <c r="R22" s="33"/>
      <c r="S22" s="33"/>
      <c r="T22" s="33"/>
    </row>
    <row r="23" spans="1:20" outlineLevel="1" x14ac:dyDescent="0.25">
      <c r="A23" s="352" t="s">
        <v>132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68" t="s">
        <v>14</v>
      </c>
      <c r="O23" s="69"/>
      <c r="P23" s="33"/>
      <c r="Q23" s="33"/>
      <c r="R23" s="33"/>
      <c r="S23" s="33"/>
      <c r="T23" s="33"/>
    </row>
    <row r="24" spans="1:20" ht="63.75" outlineLevel="1" x14ac:dyDescent="0.25">
      <c r="A24" s="67" t="s">
        <v>64</v>
      </c>
      <c r="B24" s="72" t="s">
        <v>133</v>
      </c>
      <c r="C24" s="73" t="s">
        <v>134</v>
      </c>
      <c r="D24" s="67" t="s">
        <v>22</v>
      </c>
      <c r="E24" s="67" t="s">
        <v>14</v>
      </c>
      <c r="F24" s="67" t="s">
        <v>14</v>
      </c>
      <c r="G24" s="78">
        <v>100</v>
      </c>
      <c r="H24" s="67" t="s">
        <v>14</v>
      </c>
      <c r="I24" s="67" t="s">
        <v>14</v>
      </c>
      <c r="J24" s="67" t="s">
        <v>14</v>
      </c>
      <c r="K24" s="67" t="s">
        <v>14</v>
      </c>
      <c r="L24" s="67" t="s">
        <v>14</v>
      </c>
      <c r="M24" s="67" t="s">
        <v>14</v>
      </c>
      <c r="N24" s="67" t="s">
        <v>14</v>
      </c>
      <c r="O24" s="69"/>
      <c r="P24" s="33"/>
      <c r="Q24" s="33"/>
      <c r="R24" s="33"/>
      <c r="S24" s="33"/>
      <c r="T24" s="33"/>
    </row>
    <row r="25" spans="1:20" ht="138.75" customHeight="1" outlineLevel="1" x14ac:dyDescent="0.25">
      <c r="A25" s="67" t="s">
        <v>135</v>
      </c>
      <c r="B25" s="72" t="s">
        <v>136</v>
      </c>
      <c r="C25" s="73" t="s">
        <v>137</v>
      </c>
      <c r="D25" s="67" t="s">
        <v>22</v>
      </c>
      <c r="E25" s="78">
        <v>100</v>
      </c>
      <c r="F25" s="78">
        <v>100</v>
      </c>
      <c r="G25" s="78">
        <v>100</v>
      </c>
      <c r="H25" s="78">
        <v>100</v>
      </c>
      <c r="I25" s="78">
        <v>100</v>
      </c>
      <c r="J25" s="78">
        <v>100</v>
      </c>
      <c r="K25" s="78">
        <v>100</v>
      </c>
      <c r="L25" s="78">
        <v>100</v>
      </c>
      <c r="M25" s="78">
        <v>100</v>
      </c>
      <c r="N25" s="67"/>
      <c r="O25" s="69"/>
      <c r="P25" s="33"/>
      <c r="Q25" s="33"/>
      <c r="R25" s="33"/>
      <c r="S25" s="33"/>
      <c r="T25" s="33"/>
    </row>
    <row r="26" spans="1:20" ht="27" customHeight="1" outlineLevel="1" x14ac:dyDescent="0.25">
      <c r="A26" s="354" t="s">
        <v>138</v>
      </c>
      <c r="B26" s="355" t="s">
        <v>139</v>
      </c>
      <c r="C26" s="73" t="s">
        <v>140</v>
      </c>
      <c r="D26" s="354" t="s">
        <v>22</v>
      </c>
      <c r="E26" s="338">
        <v>100</v>
      </c>
      <c r="F26" s="338">
        <v>100</v>
      </c>
      <c r="G26" s="338">
        <v>100</v>
      </c>
      <c r="H26" s="338">
        <v>100</v>
      </c>
      <c r="I26" s="338">
        <v>100</v>
      </c>
      <c r="J26" s="338">
        <v>100</v>
      </c>
      <c r="K26" s="338">
        <v>100</v>
      </c>
      <c r="L26" s="338">
        <v>100</v>
      </c>
      <c r="M26" s="339">
        <v>100</v>
      </c>
      <c r="N26" s="68" t="s">
        <v>14</v>
      </c>
      <c r="O26" s="69"/>
      <c r="P26" s="33"/>
      <c r="Q26" s="33"/>
      <c r="R26" s="33"/>
      <c r="S26" s="33"/>
      <c r="T26" s="33"/>
    </row>
    <row r="27" spans="1:20" ht="30" customHeight="1" outlineLevel="1" x14ac:dyDescent="0.25">
      <c r="A27" s="354"/>
      <c r="B27" s="355"/>
      <c r="C27" s="73" t="s">
        <v>141</v>
      </c>
      <c r="D27" s="354"/>
      <c r="E27" s="338"/>
      <c r="F27" s="338"/>
      <c r="G27" s="338"/>
      <c r="H27" s="338"/>
      <c r="I27" s="338"/>
      <c r="J27" s="338"/>
      <c r="K27" s="338"/>
      <c r="L27" s="338"/>
      <c r="M27" s="356"/>
      <c r="N27" s="71"/>
      <c r="O27" s="69"/>
      <c r="P27" s="33"/>
      <c r="Q27" s="33"/>
      <c r="R27" s="33"/>
      <c r="S27" s="33"/>
      <c r="T27" s="33"/>
    </row>
    <row r="28" spans="1:20" ht="54" customHeight="1" outlineLevel="1" x14ac:dyDescent="0.25">
      <c r="A28" s="354"/>
      <c r="B28" s="355"/>
      <c r="C28" s="73" t="s">
        <v>142</v>
      </c>
      <c r="D28" s="354"/>
      <c r="E28" s="338"/>
      <c r="F28" s="338"/>
      <c r="G28" s="338"/>
      <c r="H28" s="338"/>
      <c r="I28" s="338"/>
      <c r="J28" s="338"/>
      <c r="K28" s="338"/>
      <c r="L28" s="338"/>
      <c r="M28" s="356"/>
      <c r="N28" s="71"/>
      <c r="O28" s="69"/>
      <c r="P28" s="33"/>
      <c r="Q28" s="33"/>
      <c r="R28" s="33"/>
      <c r="S28" s="33"/>
      <c r="T28" s="33"/>
    </row>
    <row r="29" spans="1:20" ht="44.25" customHeight="1" outlineLevel="1" x14ac:dyDescent="0.25">
      <c r="A29" s="354"/>
      <c r="B29" s="355"/>
      <c r="C29" s="73" t="s">
        <v>143</v>
      </c>
      <c r="D29" s="354"/>
      <c r="E29" s="338"/>
      <c r="F29" s="338"/>
      <c r="G29" s="338"/>
      <c r="H29" s="338"/>
      <c r="I29" s="338"/>
      <c r="J29" s="338"/>
      <c r="K29" s="338"/>
      <c r="L29" s="338"/>
      <c r="M29" s="356"/>
      <c r="N29" s="71"/>
      <c r="O29" s="69"/>
      <c r="P29" s="33"/>
      <c r="Q29" s="33"/>
      <c r="R29" s="33"/>
      <c r="S29" s="33"/>
      <c r="T29" s="33"/>
    </row>
    <row r="30" spans="1:20" ht="42.75" customHeight="1" outlineLevel="1" x14ac:dyDescent="0.25">
      <c r="A30" s="354"/>
      <c r="B30" s="355"/>
      <c r="C30" s="73" t="s">
        <v>144</v>
      </c>
      <c r="D30" s="354"/>
      <c r="E30" s="338"/>
      <c r="F30" s="338"/>
      <c r="G30" s="338"/>
      <c r="H30" s="338"/>
      <c r="I30" s="338"/>
      <c r="J30" s="338"/>
      <c r="K30" s="338"/>
      <c r="L30" s="338"/>
      <c r="M30" s="340"/>
      <c r="N30" s="71"/>
      <c r="O30" s="69"/>
      <c r="P30" s="33"/>
      <c r="Q30" s="33"/>
      <c r="R30" s="33"/>
      <c r="S30" s="33"/>
      <c r="T30" s="33"/>
    </row>
    <row r="31" spans="1:20" ht="90" customHeight="1" outlineLevel="1" x14ac:dyDescent="0.25">
      <c r="A31" s="354"/>
      <c r="B31" s="355"/>
      <c r="C31" s="73" t="s">
        <v>145</v>
      </c>
      <c r="D31" s="354"/>
      <c r="E31" s="338"/>
      <c r="F31" s="338"/>
      <c r="G31" s="338"/>
      <c r="H31" s="338"/>
      <c r="I31" s="338"/>
      <c r="J31" s="338"/>
      <c r="K31" s="338"/>
      <c r="L31" s="338"/>
      <c r="M31" s="79"/>
      <c r="N31" s="71"/>
      <c r="O31" s="69"/>
      <c r="P31" s="33"/>
      <c r="Q31" s="33"/>
      <c r="R31" s="33"/>
      <c r="S31" s="33"/>
      <c r="T31" s="33"/>
    </row>
    <row r="32" spans="1:20" ht="150.75" customHeight="1" outlineLevel="1" x14ac:dyDescent="0.25">
      <c r="A32" s="354"/>
      <c r="B32" s="355"/>
      <c r="C32" s="73" t="s">
        <v>146</v>
      </c>
      <c r="D32" s="354"/>
      <c r="E32" s="338"/>
      <c r="F32" s="338"/>
      <c r="G32" s="338"/>
      <c r="H32" s="338"/>
      <c r="I32" s="338"/>
      <c r="J32" s="338"/>
      <c r="K32" s="338"/>
      <c r="L32" s="338"/>
      <c r="M32" s="79"/>
      <c r="N32" s="71"/>
      <c r="O32" s="69"/>
      <c r="P32" s="33"/>
      <c r="Q32" s="33"/>
      <c r="R32" s="33"/>
      <c r="S32" s="33"/>
      <c r="T32" s="33"/>
    </row>
    <row r="33" spans="1:20" ht="100.5" customHeight="1" outlineLevel="1" x14ac:dyDescent="0.25">
      <c r="A33" s="354" t="s">
        <v>147</v>
      </c>
      <c r="B33" s="360" t="s">
        <v>148</v>
      </c>
      <c r="C33" s="73" t="s">
        <v>149</v>
      </c>
      <c r="D33" s="354" t="s">
        <v>22</v>
      </c>
      <c r="E33" s="338">
        <v>100</v>
      </c>
      <c r="F33" s="338">
        <v>100</v>
      </c>
      <c r="G33" s="338">
        <v>100</v>
      </c>
      <c r="H33" s="338">
        <v>100</v>
      </c>
      <c r="I33" s="338">
        <v>100</v>
      </c>
      <c r="J33" s="338">
        <v>100</v>
      </c>
      <c r="K33" s="338">
        <v>100</v>
      </c>
      <c r="L33" s="338">
        <v>100</v>
      </c>
      <c r="M33" s="339">
        <v>100</v>
      </c>
      <c r="N33" s="357" t="s">
        <v>14</v>
      </c>
      <c r="O33" s="69"/>
      <c r="P33" s="33"/>
      <c r="Q33" s="33"/>
      <c r="R33" s="33"/>
      <c r="S33" s="33"/>
      <c r="T33" s="33"/>
    </row>
    <row r="34" spans="1:20" ht="36.75" customHeight="1" outlineLevel="1" x14ac:dyDescent="0.25">
      <c r="A34" s="354"/>
      <c r="B34" s="360"/>
      <c r="C34" s="73" t="s">
        <v>150</v>
      </c>
      <c r="D34" s="354"/>
      <c r="E34" s="338"/>
      <c r="F34" s="338"/>
      <c r="G34" s="338"/>
      <c r="H34" s="338"/>
      <c r="I34" s="338"/>
      <c r="J34" s="338"/>
      <c r="K34" s="338"/>
      <c r="L34" s="338"/>
      <c r="M34" s="340"/>
      <c r="N34" s="358"/>
      <c r="O34" s="69"/>
      <c r="P34" s="33"/>
      <c r="Q34" s="33"/>
      <c r="R34" s="33"/>
      <c r="S34" s="33"/>
      <c r="T34" s="33"/>
    </row>
    <row r="35" spans="1:20" ht="98.25" customHeight="1" outlineLevel="1" x14ac:dyDescent="0.25">
      <c r="A35" s="67" t="s">
        <v>151</v>
      </c>
      <c r="B35" s="72" t="s">
        <v>152</v>
      </c>
      <c r="C35" s="73" t="s">
        <v>153</v>
      </c>
      <c r="D35" s="67" t="s">
        <v>22</v>
      </c>
      <c r="E35" s="78">
        <v>100</v>
      </c>
      <c r="F35" s="78">
        <v>100</v>
      </c>
      <c r="G35" s="78">
        <v>100</v>
      </c>
      <c r="H35" s="78">
        <v>100</v>
      </c>
      <c r="I35" s="78">
        <v>100</v>
      </c>
      <c r="J35" s="78">
        <v>100</v>
      </c>
      <c r="K35" s="78">
        <v>100</v>
      </c>
      <c r="L35" s="78">
        <v>100</v>
      </c>
      <c r="M35" s="78">
        <v>100</v>
      </c>
      <c r="N35" s="67" t="s">
        <v>14</v>
      </c>
      <c r="O35" s="69"/>
      <c r="P35" s="33"/>
      <c r="Q35" s="33"/>
      <c r="R35" s="33"/>
      <c r="S35" s="33"/>
      <c r="T35" s="33"/>
    </row>
    <row r="36" spans="1:20" ht="86.25" customHeight="1" outlineLevel="1" x14ac:dyDescent="0.25">
      <c r="A36" s="67" t="s">
        <v>154</v>
      </c>
      <c r="B36" s="72" t="s">
        <v>155</v>
      </c>
      <c r="C36" s="73" t="s">
        <v>156</v>
      </c>
      <c r="D36" s="67" t="s">
        <v>22</v>
      </c>
      <c r="E36" s="78">
        <v>100</v>
      </c>
      <c r="F36" s="78">
        <v>100</v>
      </c>
      <c r="G36" s="78">
        <v>100</v>
      </c>
      <c r="H36" s="78">
        <v>100</v>
      </c>
      <c r="I36" s="78">
        <v>100</v>
      </c>
      <c r="J36" s="78">
        <v>100</v>
      </c>
      <c r="K36" s="78">
        <v>100</v>
      </c>
      <c r="L36" s="78">
        <v>100</v>
      </c>
      <c r="M36" s="78">
        <v>100</v>
      </c>
      <c r="N36" s="67" t="s">
        <v>14</v>
      </c>
      <c r="O36" s="69"/>
      <c r="P36" s="33"/>
      <c r="Q36" s="33"/>
      <c r="R36" s="33"/>
      <c r="S36" s="33"/>
      <c r="T36" s="33"/>
    </row>
    <row r="37" spans="1:20" ht="28.5" customHeight="1" outlineLevel="1" x14ac:dyDescent="0.25">
      <c r="A37" s="354" t="s">
        <v>157</v>
      </c>
      <c r="B37" s="355" t="s">
        <v>158</v>
      </c>
      <c r="C37" s="73" t="s">
        <v>140</v>
      </c>
      <c r="D37" s="354" t="s">
        <v>22</v>
      </c>
      <c r="E37" s="338">
        <v>100</v>
      </c>
      <c r="F37" s="338">
        <v>100</v>
      </c>
      <c r="G37" s="338">
        <v>100</v>
      </c>
      <c r="H37" s="338">
        <v>100</v>
      </c>
      <c r="I37" s="338">
        <v>100</v>
      </c>
      <c r="J37" s="338">
        <v>100</v>
      </c>
      <c r="K37" s="338">
        <v>100</v>
      </c>
      <c r="L37" s="338">
        <v>100</v>
      </c>
      <c r="M37" s="339">
        <v>100</v>
      </c>
      <c r="N37" s="357" t="s">
        <v>14</v>
      </c>
      <c r="O37" s="69"/>
      <c r="P37" s="33"/>
      <c r="Q37" s="33"/>
      <c r="R37" s="33"/>
      <c r="S37" s="33"/>
      <c r="T37" s="33"/>
    </row>
    <row r="38" spans="1:20" ht="89.25" outlineLevel="1" x14ac:dyDescent="0.25">
      <c r="A38" s="354"/>
      <c r="B38" s="355"/>
      <c r="C38" s="73" t="s">
        <v>159</v>
      </c>
      <c r="D38" s="354"/>
      <c r="E38" s="338"/>
      <c r="F38" s="338"/>
      <c r="G38" s="338"/>
      <c r="H38" s="338"/>
      <c r="I38" s="338"/>
      <c r="J38" s="338"/>
      <c r="K38" s="338"/>
      <c r="L38" s="338"/>
      <c r="M38" s="356"/>
      <c r="N38" s="359"/>
      <c r="O38" s="69"/>
      <c r="P38" s="33"/>
      <c r="Q38" s="33"/>
      <c r="R38" s="33"/>
      <c r="S38" s="33"/>
      <c r="T38" s="33"/>
    </row>
    <row r="39" spans="1:20" ht="76.5" outlineLevel="1" x14ac:dyDescent="0.25">
      <c r="A39" s="354"/>
      <c r="B39" s="355"/>
      <c r="C39" s="73" t="s">
        <v>160</v>
      </c>
      <c r="D39" s="354"/>
      <c r="E39" s="338"/>
      <c r="F39" s="338"/>
      <c r="G39" s="338"/>
      <c r="H39" s="338"/>
      <c r="I39" s="338"/>
      <c r="J39" s="338"/>
      <c r="K39" s="338"/>
      <c r="L39" s="338"/>
      <c r="M39" s="356"/>
      <c r="N39" s="359"/>
      <c r="O39" s="69"/>
      <c r="P39" s="33"/>
      <c r="Q39" s="33"/>
      <c r="R39" s="33"/>
      <c r="S39" s="33"/>
      <c r="T39" s="33"/>
    </row>
    <row r="40" spans="1:20" hidden="1" outlineLevel="1" x14ac:dyDescent="0.25">
      <c r="A40" s="354"/>
      <c r="B40" s="355"/>
      <c r="C40" s="73"/>
      <c r="D40" s="354"/>
      <c r="E40" s="338"/>
      <c r="F40" s="338"/>
      <c r="G40" s="338"/>
      <c r="H40" s="338"/>
      <c r="I40" s="338"/>
      <c r="J40" s="338"/>
      <c r="K40" s="338"/>
      <c r="L40" s="338"/>
      <c r="M40" s="356"/>
      <c r="N40" s="359"/>
      <c r="O40" s="69"/>
      <c r="P40" s="33"/>
      <c r="Q40" s="33"/>
      <c r="R40" s="33"/>
      <c r="S40" s="33"/>
      <c r="T40" s="33"/>
    </row>
    <row r="41" spans="1:20" ht="15" customHeight="1" outlineLevel="1" x14ac:dyDescent="0.25">
      <c r="A41" s="354"/>
      <c r="B41" s="355"/>
      <c r="C41" s="73" t="s">
        <v>161</v>
      </c>
      <c r="D41" s="354"/>
      <c r="E41" s="338"/>
      <c r="F41" s="338"/>
      <c r="G41" s="338"/>
      <c r="H41" s="338"/>
      <c r="I41" s="338"/>
      <c r="J41" s="338"/>
      <c r="K41" s="338"/>
      <c r="L41" s="338"/>
      <c r="M41" s="340"/>
      <c r="N41" s="358"/>
      <c r="O41" s="69"/>
      <c r="P41" s="33"/>
      <c r="Q41" s="33"/>
      <c r="R41" s="33"/>
      <c r="S41" s="33"/>
      <c r="T41" s="33"/>
    </row>
    <row r="42" spans="1:20" ht="75.75" customHeight="1" outlineLevel="1" x14ac:dyDescent="0.25">
      <c r="A42" s="275" t="s">
        <v>162</v>
      </c>
      <c r="B42" s="263" t="s">
        <v>163</v>
      </c>
      <c r="C42" s="628" t="s">
        <v>164</v>
      </c>
      <c r="D42" s="275" t="s">
        <v>22</v>
      </c>
      <c r="E42" s="627">
        <v>100</v>
      </c>
      <c r="F42" s="627">
        <v>100</v>
      </c>
      <c r="G42" s="231" t="s">
        <v>14</v>
      </c>
      <c r="H42" s="231" t="s">
        <v>14</v>
      </c>
      <c r="I42" s="231" t="s">
        <v>14</v>
      </c>
      <c r="J42" s="231" t="s">
        <v>14</v>
      </c>
      <c r="K42" s="231" t="s">
        <v>14</v>
      </c>
      <c r="L42" s="231" t="s">
        <v>14</v>
      </c>
      <c r="M42" s="231" t="s">
        <v>14</v>
      </c>
      <c r="N42" s="275" t="s">
        <v>14</v>
      </c>
      <c r="O42" s="69"/>
      <c r="P42" s="33"/>
      <c r="Q42" s="33"/>
      <c r="R42" s="33"/>
      <c r="S42" s="33"/>
      <c r="T42" s="33"/>
    </row>
    <row r="43" spans="1:20" ht="65.25" customHeight="1" outlineLevel="1" x14ac:dyDescent="0.25">
      <c r="A43" s="274" t="s">
        <v>165</v>
      </c>
      <c r="B43" s="631" t="s">
        <v>166</v>
      </c>
      <c r="C43" s="632"/>
      <c r="D43" s="269" t="s">
        <v>167</v>
      </c>
      <c r="E43" s="231">
        <v>0</v>
      </c>
      <c r="F43" s="231" t="s">
        <v>14</v>
      </c>
      <c r="G43" s="231">
        <v>6.4249999999999998</v>
      </c>
      <c r="H43" s="231">
        <v>6.43</v>
      </c>
      <c r="I43" s="231">
        <v>6.74</v>
      </c>
      <c r="J43" s="231" t="s">
        <v>14</v>
      </c>
      <c r="K43" s="231" t="s">
        <v>14</v>
      </c>
      <c r="L43" s="231" t="s">
        <v>14</v>
      </c>
      <c r="M43" s="231" t="s">
        <v>14</v>
      </c>
      <c r="N43" s="274" t="s">
        <v>14</v>
      </c>
      <c r="O43" s="69"/>
      <c r="P43" s="33"/>
      <c r="Q43" s="33"/>
      <c r="R43" s="33"/>
      <c r="S43" s="33"/>
      <c r="T43" s="33"/>
    </row>
    <row r="44" spans="1:20" ht="76.5" customHeight="1" outlineLevel="1" x14ac:dyDescent="0.25">
      <c r="A44" s="67" t="s">
        <v>168</v>
      </c>
      <c r="B44" s="72" t="s">
        <v>169</v>
      </c>
      <c r="C44" s="73" t="s">
        <v>170</v>
      </c>
      <c r="D44" s="67" t="s">
        <v>22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67" t="s">
        <v>14</v>
      </c>
      <c r="O44" s="69"/>
      <c r="P44" s="33"/>
      <c r="Q44" s="33"/>
      <c r="R44" s="33"/>
      <c r="S44" s="33"/>
      <c r="T44" s="33"/>
    </row>
    <row r="45" spans="1:20" ht="61.5" customHeight="1" outlineLevel="1" x14ac:dyDescent="0.25">
      <c r="A45" s="67" t="s">
        <v>171</v>
      </c>
      <c r="B45" s="72" t="s">
        <v>172</v>
      </c>
      <c r="C45" s="73" t="s">
        <v>173</v>
      </c>
      <c r="D45" s="67" t="s">
        <v>22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67" t="s">
        <v>14</v>
      </c>
      <c r="O45" s="69"/>
      <c r="P45" s="33"/>
      <c r="Q45" s="33"/>
      <c r="R45" s="33"/>
      <c r="S45" s="33"/>
      <c r="T45" s="33"/>
    </row>
    <row r="46" spans="1:20" ht="102.75" customHeight="1" outlineLevel="1" x14ac:dyDescent="0.25">
      <c r="A46" s="67" t="s">
        <v>174</v>
      </c>
      <c r="B46" s="72" t="s">
        <v>175</v>
      </c>
      <c r="C46" s="73" t="s">
        <v>176</v>
      </c>
      <c r="D46" s="67" t="s">
        <v>22</v>
      </c>
      <c r="E46" s="78">
        <v>100</v>
      </c>
      <c r="F46" s="78">
        <v>100</v>
      </c>
      <c r="G46" s="78">
        <v>100</v>
      </c>
      <c r="H46" s="78">
        <v>100</v>
      </c>
      <c r="I46" s="78">
        <v>100</v>
      </c>
      <c r="J46" s="78">
        <v>100</v>
      </c>
      <c r="K46" s="78">
        <v>100</v>
      </c>
      <c r="L46" s="78">
        <v>100</v>
      </c>
      <c r="M46" s="78">
        <v>100</v>
      </c>
      <c r="N46" s="67" t="s">
        <v>14</v>
      </c>
      <c r="O46" s="69"/>
      <c r="P46" s="33"/>
      <c r="Q46" s="33"/>
      <c r="R46" s="33"/>
      <c r="S46" s="33"/>
      <c r="T46" s="33"/>
    </row>
    <row r="47" spans="1:20" ht="116.25" customHeight="1" outlineLevel="1" x14ac:dyDescent="0.25">
      <c r="A47" s="67" t="s">
        <v>177</v>
      </c>
      <c r="B47" s="72" t="s">
        <v>178</v>
      </c>
      <c r="C47" s="73" t="s">
        <v>179</v>
      </c>
      <c r="D47" s="67" t="s">
        <v>22</v>
      </c>
      <c r="E47" s="78">
        <v>100</v>
      </c>
      <c r="F47" s="78">
        <v>100</v>
      </c>
      <c r="G47" s="78">
        <v>100</v>
      </c>
      <c r="H47" s="78">
        <v>100</v>
      </c>
      <c r="I47" s="78">
        <v>100</v>
      </c>
      <c r="J47" s="78">
        <v>100</v>
      </c>
      <c r="K47" s="78">
        <v>100</v>
      </c>
      <c r="L47" s="78">
        <v>100</v>
      </c>
      <c r="M47" s="78">
        <v>100</v>
      </c>
      <c r="N47" s="67" t="s">
        <v>14</v>
      </c>
      <c r="O47" s="69"/>
      <c r="P47" s="33"/>
      <c r="Q47" s="33"/>
      <c r="R47" s="33"/>
      <c r="S47" s="33"/>
      <c r="T47" s="33"/>
    </row>
    <row r="48" spans="1:20" ht="29.25" customHeight="1" outlineLevel="1" x14ac:dyDescent="0.25">
      <c r="A48" s="437" t="s">
        <v>180</v>
      </c>
      <c r="B48" s="619" t="s">
        <v>181</v>
      </c>
      <c r="C48" s="268" t="s">
        <v>140</v>
      </c>
      <c r="D48" s="437" t="s">
        <v>22</v>
      </c>
      <c r="E48" s="620">
        <v>100</v>
      </c>
      <c r="F48" s="620">
        <v>100</v>
      </c>
      <c r="G48" s="620">
        <v>100</v>
      </c>
      <c r="H48" s="620">
        <v>100</v>
      </c>
      <c r="I48" s="620">
        <v>100</v>
      </c>
      <c r="J48" s="620">
        <v>100</v>
      </c>
      <c r="K48" s="620">
        <v>100</v>
      </c>
      <c r="L48" s="620">
        <v>100</v>
      </c>
      <c r="M48" s="621">
        <v>100</v>
      </c>
      <c r="N48" s="622" t="s">
        <v>14</v>
      </c>
      <c r="O48" s="69"/>
      <c r="P48" s="33"/>
      <c r="Q48" s="33"/>
      <c r="R48" s="33"/>
      <c r="S48" s="33"/>
      <c r="T48" s="33"/>
    </row>
    <row r="49" spans="1:20" ht="140.25" outlineLevel="1" x14ac:dyDescent="0.25">
      <c r="A49" s="437"/>
      <c r="B49" s="619"/>
      <c r="C49" s="268" t="s">
        <v>182</v>
      </c>
      <c r="D49" s="437"/>
      <c r="E49" s="620"/>
      <c r="F49" s="620"/>
      <c r="G49" s="620"/>
      <c r="H49" s="620"/>
      <c r="I49" s="620"/>
      <c r="J49" s="620"/>
      <c r="K49" s="620"/>
      <c r="L49" s="620"/>
      <c r="M49" s="623"/>
      <c r="N49" s="624"/>
      <c r="O49" s="69"/>
      <c r="P49" s="33"/>
      <c r="Q49" s="33"/>
      <c r="R49" s="33"/>
      <c r="S49" s="33"/>
      <c r="T49" s="33"/>
    </row>
    <row r="50" spans="1:20" ht="79.5" customHeight="1" outlineLevel="1" x14ac:dyDescent="0.25">
      <c r="A50" s="437"/>
      <c r="B50" s="619"/>
      <c r="C50" s="268" t="s">
        <v>183</v>
      </c>
      <c r="D50" s="437"/>
      <c r="E50" s="620"/>
      <c r="F50" s="620"/>
      <c r="G50" s="620"/>
      <c r="H50" s="620"/>
      <c r="I50" s="620"/>
      <c r="J50" s="620"/>
      <c r="K50" s="620"/>
      <c r="L50" s="620"/>
      <c r="M50" s="623"/>
      <c r="N50" s="624"/>
      <c r="O50" s="69"/>
      <c r="P50" s="33"/>
      <c r="Q50" s="33"/>
      <c r="R50" s="33"/>
      <c r="S50" s="33"/>
      <c r="T50" s="33"/>
    </row>
    <row r="51" spans="1:20" ht="89.25" customHeight="1" outlineLevel="1" x14ac:dyDescent="0.25">
      <c r="A51" s="437"/>
      <c r="B51" s="619"/>
      <c r="C51" s="268" t="s">
        <v>184</v>
      </c>
      <c r="D51" s="437"/>
      <c r="E51" s="620"/>
      <c r="F51" s="620"/>
      <c r="G51" s="620"/>
      <c r="H51" s="620"/>
      <c r="I51" s="620"/>
      <c r="J51" s="620"/>
      <c r="K51" s="620"/>
      <c r="L51" s="620"/>
      <c r="M51" s="623"/>
      <c r="N51" s="624"/>
      <c r="O51" s="69"/>
      <c r="P51" s="33"/>
      <c r="Q51" s="33"/>
      <c r="R51" s="33"/>
      <c r="S51" s="33"/>
      <c r="T51" s="33"/>
    </row>
    <row r="52" spans="1:20" ht="16.5" customHeight="1" outlineLevel="1" x14ac:dyDescent="0.25">
      <c r="A52" s="437"/>
      <c r="B52" s="619"/>
      <c r="C52" s="268" t="s">
        <v>185</v>
      </c>
      <c r="D52" s="437"/>
      <c r="E52" s="620"/>
      <c r="F52" s="620"/>
      <c r="G52" s="620"/>
      <c r="H52" s="620"/>
      <c r="I52" s="620"/>
      <c r="J52" s="620"/>
      <c r="K52" s="620"/>
      <c r="L52" s="620"/>
      <c r="M52" s="623"/>
      <c r="N52" s="624"/>
      <c r="O52" s="69"/>
      <c r="P52" s="33"/>
      <c r="Q52" s="33"/>
      <c r="R52" s="33"/>
      <c r="S52" s="33"/>
      <c r="T52" s="33"/>
    </row>
    <row r="53" spans="1:20" ht="230.25" customHeight="1" outlineLevel="1" x14ac:dyDescent="0.25">
      <c r="A53" s="437"/>
      <c r="B53" s="619"/>
      <c r="C53" s="268" t="s">
        <v>186</v>
      </c>
      <c r="D53" s="437"/>
      <c r="E53" s="620"/>
      <c r="F53" s="620"/>
      <c r="G53" s="620"/>
      <c r="H53" s="620"/>
      <c r="I53" s="620"/>
      <c r="J53" s="620"/>
      <c r="K53" s="620"/>
      <c r="L53" s="620"/>
      <c r="M53" s="623"/>
      <c r="N53" s="624"/>
      <c r="O53" s="69"/>
      <c r="P53" s="33"/>
      <c r="Q53" s="33"/>
      <c r="R53" s="33"/>
      <c r="S53" s="33"/>
      <c r="T53" s="33"/>
    </row>
    <row r="54" spans="1:20" ht="57.75" hidden="1" customHeight="1" outlineLevel="1" x14ac:dyDescent="0.25">
      <c r="A54" s="437"/>
      <c r="B54" s="619"/>
      <c r="C54" s="268"/>
      <c r="D54" s="437"/>
      <c r="E54" s="620"/>
      <c r="F54" s="620"/>
      <c r="G54" s="620"/>
      <c r="H54" s="620"/>
      <c r="I54" s="620"/>
      <c r="J54" s="620"/>
      <c r="K54" s="620"/>
      <c r="L54" s="620"/>
      <c r="M54" s="625"/>
      <c r="N54" s="626"/>
      <c r="O54" s="69"/>
      <c r="P54" s="33"/>
      <c r="Q54" s="33"/>
      <c r="R54" s="33"/>
      <c r="S54" s="33"/>
      <c r="T54" s="33"/>
    </row>
    <row r="55" spans="1:20" ht="80.25" customHeight="1" outlineLevel="1" x14ac:dyDescent="0.25">
      <c r="A55" s="275" t="s">
        <v>187</v>
      </c>
      <c r="B55" s="263" t="s">
        <v>188</v>
      </c>
      <c r="C55" s="268" t="s">
        <v>189</v>
      </c>
      <c r="D55" s="275" t="s">
        <v>22</v>
      </c>
      <c r="E55" s="627">
        <v>100</v>
      </c>
      <c r="F55" s="627">
        <v>100</v>
      </c>
      <c r="G55" s="627">
        <v>100</v>
      </c>
      <c r="H55" s="627">
        <v>100</v>
      </c>
      <c r="I55" s="627">
        <v>100</v>
      </c>
      <c r="J55" s="627">
        <v>100</v>
      </c>
      <c r="K55" s="627">
        <v>100</v>
      </c>
      <c r="L55" s="627">
        <v>100</v>
      </c>
      <c r="M55" s="627">
        <v>100</v>
      </c>
      <c r="N55" s="275" t="s">
        <v>14</v>
      </c>
      <c r="O55" s="69"/>
      <c r="P55" s="33"/>
      <c r="Q55" s="33"/>
      <c r="R55" s="33"/>
      <c r="S55" s="33"/>
      <c r="T55" s="33"/>
    </row>
    <row r="56" spans="1:20" ht="49.5" customHeight="1" outlineLevel="1" x14ac:dyDescent="0.25">
      <c r="A56" s="275" t="s">
        <v>190</v>
      </c>
      <c r="B56" s="263" t="s">
        <v>191</v>
      </c>
      <c r="C56" s="628" t="s">
        <v>192</v>
      </c>
      <c r="D56" s="275" t="s">
        <v>22</v>
      </c>
      <c r="E56" s="275">
        <v>6.1</v>
      </c>
      <c r="F56" s="275">
        <v>6.1</v>
      </c>
      <c r="G56" s="274" t="s">
        <v>14</v>
      </c>
      <c r="H56" s="274" t="s">
        <v>14</v>
      </c>
      <c r="I56" s="274" t="s">
        <v>14</v>
      </c>
      <c r="J56" s="274" t="s">
        <v>14</v>
      </c>
      <c r="K56" s="274" t="s">
        <v>14</v>
      </c>
      <c r="L56" s="274" t="s">
        <v>14</v>
      </c>
      <c r="M56" s="274" t="s">
        <v>14</v>
      </c>
      <c r="N56" s="275" t="s">
        <v>14</v>
      </c>
      <c r="O56" s="364"/>
      <c r="P56" s="33"/>
      <c r="Q56" s="33"/>
      <c r="R56" s="33"/>
      <c r="S56" s="33"/>
      <c r="T56" s="33"/>
    </row>
    <row r="57" spans="1:20" ht="140.25" outlineLevel="1" x14ac:dyDescent="0.25">
      <c r="A57" s="275" t="s">
        <v>193</v>
      </c>
      <c r="B57" s="263" t="s">
        <v>194</v>
      </c>
      <c r="C57" s="629"/>
      <c r="D57" s="275" t="s">
        <v>22</v>
      </c>
      <c r="E57" s="275">
        <v>48.6</v>
      </c>
      <c r="F57" s="275">
        <v>51.9</v>
      </c>
      <c r="G57" s="274" t="s">
        <v>14</v>
      </c>
      <c r="H57" s="274" t="s">
        <v>14</v>
      </c>
      <c r="I57" s="274" t="s">
        <v>14</v>
      </c>
      <c r="J57" s="274" t="s">
        <v>14</v>
      </c>
      <c r="K57" s="274" t="s">
        <v>14</v>
      </c>
      <c r="L57" s="274" t="s">
        <v>14</v>
      </c>
      <c r="M57" s="274" t="s">
        <v>14</v>
      </c>
      <c r="N57" s="275" t="s">
        <v>14</v>
      </c>
      <c r="O57" s="364"/>
      <c r="P57" s="33"/>
      <c r="Q57" s="33"/>
      <c r="R57" s="33"/>
      <c r="S57" s="33"/>
      <c r="T57" s="33"/>
    </row>
    <row r="58" spans="1:20" ht="119.25" customHeight="1" outlineLevel="1" x14ac:dyDescent="0.25">
      <c r="A58" s="275" t="s">
        <v>195</v>
      </c>
      <c r="B58" s="263" t="s">
        <v>196</v>
      </c>
      <c r="C58" s="629"/>
      <c r="D58" s="275" t="s">
        <v>22</v>
      </c>
      <c r="E58" s="275">
        <v>18.100000000000001</v>
      </c>
      <c r="F58" s="275">
        <v>21.4</v>
      </c>
      <c r="G58" s="274" t="s">
        <v>14</v>
      </c>
      <c r="H58" s="274" t="s">
        <v>14</v>
      </c>
      <c r="I58" s="274" t="s">
        <v>14</v>
      </c>
      <c r="J58" s="274" t="s">
        <v>14</v>
      </c>
      <c r="K58" s="274" t="s">
        <v>14</v>
      </c>
      <c r="L58" s="274" t="s">
        <v>14</v>
      </c>
      <c r="M58" s="274" t="s">
        <v>14</v>
      </c>
      <c r="N58" s="630" t="s">
        <v>14</v>
      </c>
      <c r="O58" s="364"/>
      <c r="P58" s="33"/>
      <c r="Q58" s="33"/>
      <c r="R58" s="33"/>
      <c r="S58" s="33"/>
      <c r="T58" s="33"/>
    </row>
    <row r="59" spans="1:20" ht="40.5" customHeight="1" outlineLevel="1" x14ac:dyDescent="0.25">
      <c r="A59" s="274" t="s">
        <v>197</v>
      </c>
      <c r="B59" s="631" t="s">
        <v>198</v>
      </c>
      <c r="C59" s="632"/>
      <c r="D59" s="274" t="s">
        <v>199</v>
      </c>
      <c r="E59" s="274">
        <v>0</v>
      </c>
      <c r="F59" s="274" t="s">
        <v>14</v>
      </c>
      <c r="G59" s="274">
        <v>3807</v>
      </c>
      <c r="H59" s="274">
        <v>3991</v>
      </c>
      <c r="I59" s="274">
        <v>3854</v>
      </c>
      <c r="J59" s="274" t="s">
        <v>14</v>
      </c>
      <c r="K59" s="274" t="s">
        <v>14</v>
      </c>
      <c r="L59" s="274" t="s">
        <v>14</v>
      </c>
      <c r="M59" s="274" t="s">
        <v>14</v>
      </c>
      <c r="N59" s="633" t="s">
        <v>14</v>
      </c>
      <c r="O59" s="69"/>
      <c r="P59" s="33"/>
      <c r="Q59" s="33"/>
      <c r="R59" s="33"/>
      <c r="S59" s="33"/>
      <c r="T59" s="33"/>
    </row>
    <row r="60" spans="1:20" ht="38.25" outlineLevel="1" x14ac:dyDescent="0.25">
      <c r="A60" s="275" t="s">
        <v>200</v>
      </c>
      <c r="B60" s="263" t="s">
        <v>201</v>
      </c>
      <c r="C60" s="268" t="s">
        <v>202</v>
      </c>
      <c r="D60" s="275" t="s">
        <v>22</v>
      </c>
      <c r="E60" s="275">
        <v>100</v>
      </c>
      <c r="F60" s="275">
        <v>100</v>
      </c>
      <c r="G60" s="275">
        <v>100</v>
      </c>
      <c r="H60" s="275" t="s">
        <v>14</v>
      </c>
      <c r="I60" s="275" t="s">
        <v>14</v>
      </c>
      <c r="J60" s="275" t="s">
        <v>14</v>
      </c>
      <c r="K60" s="275" t="s">
        <v>14</v>
      </c>
      <c r="L60" s="275" t="s">
        <v>14</v>
      </c>
      <c r="M60" s="275" t="s">
        <v>14</v>
      </c>
      <c r="N60" s="275" t="s">
        <v>14</v>
      </c>
      <c r="O60" s="204"/>
      <c r="P60" s="33"/>
      <c r="Q60" s="33"/>
      <c r="R60" s="33"/>
      <c r="S60" s="33"/>
      <c r="T60" s="33"/>
    </row>
    <row r="61" spans="1:20" ht="24.75" customHeight="1" outlineLevel="1" x14ac:dyDescent="0.25">
      <c r="A61" s="634" t="s">
        <v>203</v>
      </c>
      <c r="B61" s="263" t="s">
        <v>204</v>
      </c>
      <c r="C61" s="268" t="s">
        <v>205</v>
      </c>
      <c r="D61" s="275" t="s">
        <v>117</v>
      </c>
      <c r="E61" s="275">
        <f>SUM(E63:E66)</f>
        <v>103</v>
      </c>
      <c r="F61" s="275">
        <v>67</v>
      </c>
      <c r="G61" s="275">
        <f>G63+G64+G65+G66</f>
        <v>45</v>
      </c>
      <c r="H61" s="275">
        <f t="shared" ref="H61:M61" si="0">H63+H64+H65+H66</f>
        <v>45</v>
      </c>
      <c r="I61" s="275">
        <f t="shared" si="0"/>
        <v>44</v>
      </c>
      <c r="J61" s="275">
        <f t="shared" si="0"/>
        <v>44</v>
      </c>
      <c r="K61" s="275">
        <f t="shared" si="0"/>
        <v>44</v>
      </c>
      <c r="L61" s="275">
        <f t="shared" si="0"/>
        <v>44</v>
      </c>
      <c r="M61" s="275">
        <f t="shared" si="0"/>
        <v>44</v>
      </c>
      <c r="N61" s="275" t="s">
        <v>14</v>
      </c>
      <c r="O61" s="33"/>
      <c r="P61" s="33"/>
      <c r="Q61" s="33"/>
      <c r="R61" s="33"/>
      <c r="S61" s="33"/>
      <c r="T61" s="33"/>
    </row>
    <row r="62" spans="1:20" outlineLevel="1" x14ac:dyDescent="0.25">
      <c r="A62" s="635"/>
      <c r="B62" s="263" t="s">
        <v>206</v>
      </c>
      <c r="C62" s="636" t="s">
        <v>207</v>
      </c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33"/>
      <c r="P62" s="33"/>
      <c r="Q62" s="33"/>
      <c r="R62" s="33"/>
      <c r="S62" s="33"/>
      <c r="T62" s="33"/>
    </row>
    <row r="63" spans="1:20" ht="15" customHeight="1" outlineLevel="1" x14ac:dyDescent="0.25">
      <c r="A63" s="275" t="s">
        <v>208</v>
      </c>
      <c r="B63" s="263" t="s">
        <v>209</v>
      </c>
      <c r="C63" s="636"/>
      <c r="D63" s="618" t="s">
        <v>117</v>
      </c>
      <c r="E63" s="275">
        <v>12</v>
      </c>
      <c r="F63" s="275">
        <v>3</v>
      </c>
      <c r="G63" s="275">
        <v>1</v>
      </c>
      <c r="H63" s="275">
        <v>1</v>
      </c>
      <c r="I63" s="275">
        <v>1</v>
      </c>
      <c r="J63" s="275">
        <v>1</v>
      </c>
      <c r="K63" s="275">
        <v>1</v>
      </c>
      <c r="L63" s="275">
        <v>1</v>
      </c>
      <c r="M63" s="275">
        <v>1</v>
      </c>
      <c r="N63" s="618"/>
      <c r="O63" s="33"/>
      <c r="P63" s="33"/>
      <c r="Q63" s="33"/>
      <c r="R63" s="33"/>
      <c r="S63" s="33"/>
      <c r="T63" s="33"/>
    </row>
    <row r="64" spans="1:20" outlineLevel="1" x14ac:dyDescent="0.25">
      <c r="A64" s="275" t="s">
        <v>210</v>
      </c>
      <c r="B64" s="263" t="s">
        <v>211</v>
      </c>
      <c r="C64" s="636"/>
      <c r="D64" s="618" t="s">
        <v>117</v>
      </c>
      <c r="E64" s="275">
        <v>0</v>
      </c>
      <c r="F64" s="275">
        <v>1</v>
      </c>
      <c r="G64" s="275">
        <v>1</v>
      </c>
      <c r="H64" s="275">
        <v>1</v>
      </c>
      <c r="I64" s="275">
        <v>0</v>
      </c>
      <c r="J64" s="275">
        <v>0</v>
      </c>
      <c r="K64" s="275">
        <v>0</v>
      </c>
      <c r="L64" s="275">
        <v>0</v>
      </c>
      <c r="M64" s="275">
        <v>0</v>
      </c>
      <c r="N64" s="637"/>
      <c r="O64" s="80"/>
      <c r="P64" s="33"/>
      <c r="Q64" s="33"/>
      <c r="R64" s="33"/>
      <c r="S64" s="33"/>
      <c r="T64" s="33"/>
    </row>
    <row r="65" spans="1:20" outlineLevel="1" x14ac:dyDescent="0.25">
      <c r="A65" s="275" t="s">
        <v>212</v>
      </c>
      <c r="B65" s="263" t="s">
        <v>213</v>
      </c>
      <c r="C65" s="636"/>
      <c r="D65" s="275" t="s">
        <v>117</v>
      </c>
      <c r="E65" s="275">
        <v>0</v>
      </c>
      <c r="F65" s="275">
        <v>2</v>
      </c>
      <c r="G65" s="275">
        <v>1</v>
      </c>
      <c r="H65" s="275">
        <v>1</v>
      </c>
      <c r="I65" s="275">
        <v>1</v>
      </c>
      <c r="J65" s="275">
        <v>1</v>
      </c>
      <c r="K65" s="275">
        <v>1</v>
      </c>
      <c r="L65" s="275">
        <v>1</v>
      </c>
      <c r="M65" s="275">
        <v>1</v>
      </c>
      <c r="N65" s="637"/>
      <c r="O65" s="33"/>
      <c r="P65" s="33"/>
      <c r="Q65" s="33"/>
      <c r="R65" s="33"/>
      <c r="S65" s="33"/>
      <c r="T65" s="33"/>
    </row>
    <row r="66" spans="1:20" ht="27.75" customHeight="1" outlineLevel="1" x14ac:dyDescent="0.25">
      <c r="A66" s="275" t="s">
        <v>214</v>
      </c>
      <c r="B66" s="263" t="s">
        <v>215</v>
      </c>
      <c r="C66" s="268" t="s">
        <v>216</v>
      </c>
      <c r="D66" s="618" t="s">
        <v>217</v>
      </c>
      <c r="E66" s="275">
        <v>91</v>
      </c>
      <c r="F66" s="275">
        <v>61</v>
      </c>
      <c r="G66" s="275">
        <v>42</v>
      </c>
      <c r="H66" s="275">
        <v>42</v>
      </c>
      <c r="I66" s="275">
        <v>42</v>
      </c>
      <c r="J66" s="275">
        <v>42</v>
      </c>
      <c r="K66" s="275">
        <v>42</v>
      </c>
      <c r="L66" s="275">
        <v>42</v>
      </c>
      <c r="M66" s="275">
        <v>42</v>
      </c>
      <c r="N66" s="637"/>
      <c r="O66" s="33"/>
      <c r="P66" s="33"/>
      <c r="Q66" s="33"/>
      <c r="R66" s="33"/>
      <c r="S66" s="33"/>
      <c r="T66" s="33"/>
    </row>
    <row r="67" spans="1:20" ht="203.25" customHeight="1" outlineLevel="1" x14ac:dyDescent="0.25">
      <c r="A67" s="275" t="s">
        <v>218</v>
      </c>
      <c r="B67" s="263" t="s">
        <v>219</v>
      </c>
      <c r="C67" s="268" t="s">
        <v>220</v>
      </c>
      <c r="D67" s="275" t="s">
        <v>45</v>
      </c>
      <c r="E67" s="275">
        <v>79.900000000000006</v>
      </c>
      <c r="F67" s="275">
        <v>79.900000000000006</v>
      </c>
      <c r="G67" s="275">
        <v>79.900000000000006</v>
      </c>
      <c r="H67" s="275">
        <v>79.900000000000006</v>
      </c>
      <c r="I67" s="275">
        <v>79.900000000000006</v>
      </c>
      <c r="J67" s="275">
        <v>79.900000000000006</v>
      </c>
      <c r="K67" s="275">
        <v>79.900000000000006</v>
      </c>
      <c r="L67" s="275">
        <v>79.900000000000006</v>
      </c>
      <c r="M67" s="275">
        <v>79.900000000000006</v>
      </c>
      <c r="N67" s="275" t="s">
        <v>14</v>
      </c>
      <c r="O67" s="69"/>
      <c r="P67" s="33"/>
      <c r="Q67" s="33"/>
      <c r="R67" s="33"/>
      <c r="S67" s="33"/>
      <c r="T67" s="33"/>
    </row>
    <row r="68" spans="1:20" ht="39.75" customHeight="1" outlineLevel="1" x14ac:dyDescent="0.25">
      <c r="A68" s="275" t="s">
        <v>221</v>
      </c>
      <c r="B68" s="263" t="s">
        <v>222</v>
      </c>
      <c r="C68" s="268" t="s">
        <v>223</v>
      </c>
      <c r="D68" s="275" t="s">
        <v>22</v>
      </c>
      <c r="E68" s="275">
        <v>0</v>
      </c>
      <c r="F68" s="275">
        <v>0</v>
      </c>
      <c r="G68" s="275">
        <v>0</v>
      </c>
      <c r="H68" s="275">
        <v>0</v>
      </c>
      <c r="I68" s="275">
        <v>0</v>
      </c>
      <c r="J68" s="275">
        <v>0</v>
      </c>
      <c r="K68" s="275">
        <v>0</v>
      </c>
      <c r="L68" s="275">
        <v>0</v>
      </c>
      <c r="M68" s="275">
        <v>0</v>
      </c>
      <c r="N68" s="275" t="s">
        <v>14</v>
      </c>
      <c r="O68" s="69"/>
      <c r="P68" s="33"/>
      <c r="Q68" s="33"/>
      <c r="R68" s="33"/>
      <c r="S68" s="33"/>
      <c r="T68" s="33"/>
    </row>
    <row r="69" spans="1:20" ht="68.25" customHeight="1" outlineLevel="1" x14ac:dyDescent="0.25">
      <c r="A69" s="275" t="s">
        <v>224</v>
      </c>
      <c r="B69" s="263" t="s">
        <v>225</v>
      </c>
      <c r="C69" s="268" t="s">
        <v>226</v>
      </c>
      <c r="D69" s="275" t="s">
        <v>22</v>
      </c>
      <c r="E69" s="275">
        <v>100</v>
      </c>
      <c r="F69" s="275">
        <v>100</v>
      </c>
      <c r="G69" s="275">
        <v>100</v>
      </c>
      <c r="H69" s="275">
        <v>100</v>
      </c>
      <c r="I69" s="275">
        <v>100</v>
      </c>
      <c r="J69" s="275">
        <v>100</v>
      </c>
      <c r="K69" s="275">
        <v>100</v>
      </c>
      <c r="L69" s="275">
        <v>100</v>
      </c>
      <c r="M69" s="275">
        <v>100</v>
      </c>
      <c r="N69" s="275" t="s">
        <v>14</v>
      </c>
      <c r="O69" s="69"/>
      <c r="P69" s="33"/>
      <c r="Q69" s="33"/>
      <c r="R69" s="33"/>
      <c r="S69" s="33"/>
      <c r="T69" s="33"/>
    </row>
    <row r="70" spans="1:20" ht="150.75" customHeight="1" outlineLevel="1" x14ac:dyDescent="0.25">
      <c r="A70" s="275" t="s">
        <v>227</v>
      </c>
      <c r="B70" s="263" t="s">
        <v>228</v>
      </c>
      <c r="C70" s="268" t="s">
        <v>229</v>
      </c>
      <c r="D70" s="275" t="s">
        <v>22</v>
      </c>
      <c r="E70" s="275">
        <v>100</v>
      </c>
      <c r="F70" s="275">
        <v>100</v>
      </c>
      <c r="G70" s="275">
        <v>100</v>
      </c>
      <c r="H70" s="275">
        <v>100</v>
      </c>
      <c r="I70" s="275">
        <v>100</v>
      </c>
      <c r="J70" s="275">
        <v>100</v>
      </c>
      <c r="K70" s="275">
        <v>100</v>
      </c>
      <c r="L70" s="275">
        <v>100</v>
      </c>
      <c r="M70" s="275">
        <v>100</v>
      </c>
      <c r="N70" s="638" t="s">
        <v>14</v>
      </c>
      <c r="O70" s="69"/>
      <c r="P70" s="33"/>
      <c r="Q70" s="33"/>
      <c r="R70" s="33"/>
      <c r="S70" s="33"/>
      <c r="T70" s="33"/>
    </row>
    <row r="71" spans="1:20" ht="241.5" customHeight="1" outlineLevel="1" x14ac:dyDescent="0.25">
      <c r="A71" s="275" t="s">
        <v>230</v>
      </c>
      <c r="B71" s="263" t="s">
        <v>231</v>
      </c>
      <c r="C71" s="268" t="s">
        <v>232</v>
      </c>
      <c r="D71" s="275" t="s">
        <v>22</v>
      </c>
      <c r="E71" s="275" t="s">
        <v>14</v>
      </c>
      <c r="F71" s="275">
        <v>100</v>
      </c>
      <c r="G71" s="275">
        <v>100</v>
      </c>
      <c r="H71" s="275" t="s">
        <v>14</v>
      </c>
      <c r="I71" s="275" t="s">
        <v>14</v>
      </c>
      <c r="J71" s="275" t="s">
        <v>14</v>
      </c>
      <c r="K71" s="275" t="s">
        <v>14</v>
      </c>
      <c r="L71" s="275" t="s">
        <v>14</v>
      </c>
      <c r="M71" s="275" t="s">
        <v>14</v>
      </c>
      <c r="N71" s="638" t="s">
        <v>14</v>
      </c>
      <c r="O71" s="69"/>
      <c r="P71" s="33"/>
      <c r="Q71" s="33"/>
      <c r="R71" s="33"/>
      <c r="S71" s="33"/>
      <c r="T71" s="33"/>
    </row>
    <row r="72" spans="1:20" ht="104.25" customHeight="1" outlineLevel="1" x14ac:dyDescent="0.25">
      <c r="A72" s="275" t="s">
        <v>233</v>
      </c>
      <c r="B72" s="263" t="s">
        <v>234</v>
      </c>
      <c r="C72" s="263" t="s">
        <v>235</v>
      </c>
      <c r="D72" s="275" t="s">
        <v>22</v>
      </c>
      <c r="E72" s="275" t="s">
        <v>14</v>
      </c>
      <c r="F72" s="275">
        <v>100</v>
      </c>
      <c r="G72" s="275">
        <v>100</v>
      </c>
      <c r="H72" s="275" t="s">
        <v>14</v>
      </c>
      <c r="I72" s="275" t="s">
        <v>14</v>
      </c>
      <c r="J72" s="275" t="s">
        <v>14</v>
      </c>
      <c r="K72" s="275" t="s">
        <v>14</v>
      </c>
      <c r="L72" s="275" t="s">
        <v>14</v>
      </c>
      <c r="M72" s="275" t="s">
        <v>14</v>
      </c>
      <c r="N72" s="638" t="s">
        <v>14</v>
      </c>
      <c r="O72" s="69"/>
      <c r="P72" s="33"/>
      <c r="Q72" s="33"/>
      <c r="R72" s="33"/>
      <c r="S72" s="33"/>
      <c r="T72" s="33"/>
    </row>
    <row r="73" spans="1:20" ht="125.25" customHeight="1" outlineLevel="1" x14ac:dyDescent="0.25">
      <c r="A73" s="634" t="s">
        <v>236</v>
      </c>
      <c r="B73" s="639" t="s">
        <v>237</v>
      </c>
      <c r="C73" s="639" t="s">
        <v>238</v>
      </c>
      <c r="D73" s="634" t="s">
        <v>22</v>
      </c>
      <c r="E73" s="634" t="s">
        <v>14</v>
      </c>
      <c r="F73" s="634">
        <v>100</v>
      </c>
      <c r="G73" s="640" t="s">
        <v>14</v>
      </c>
      <c r="H73" s="640" t="s">
        <v>14</v>
      </c>
      <c r="I73" s="640" t="s">
        <v>14</v>
      </c>
      <c r="J73" s="640" t="s">
        <v>14</v>
      </c>
      <c r="K73" s="640" t="s">
        <v>14</v>
      </c>
      <c r="L73" s="640" t="s">
        <v>14</v>
      </c>
      <c r="M73" s="640" t="s">
        <v>14</v>
      </c>
      <c r="N73" s="641" t="s">
        <v>14</v>
      </c>
      <c r="O73" s="69"/>
      <c r="P73" s="33"/>
      <c r="Q73" s="33"/>
      <c r="R73" s="33"/>
      <c r="S73" s="33"/>
      <c r="T73" s="33"/>
    </row>
    <row r="74" spans="1:20" ht="39.75" customHeight="1" outlineLevel="1" x14ac:dyDescent="0.25">
      <c r="A74" s="274" t="s">
        <v>239</v>
      </c>
      <c r="B74" s="631" t="s">
        <v>1142</v>
      </c>
      <c r="C74" s="642" t="s">
        <v>1122</v>
      </c>
      <c r="D74" s="274" t="s">
        <v>1144</v>
      </c>
      <c r="E74" s="274" t="s">
        <v>14</v>
      </c>
      <c r="F74" s="274" t="s">
        <v>14</v>
      </c>
      <c r="G74" s="274">
        <v>275</v>
      </c>
      <c r="H74" s="274" t="s">
        <v>14</v>
      </c>
      <c r="I74" s="274" t="s">
        <v>14</v>
      </c>
      <c r="J74" s="274" t="s">
        <v>14</v>
      </c>
      <c r="K74" s="274" t="s">
        <v>14</v>
      </c>
      <c r="L74" s="274" t="s">
        <v>14</v>
      </c>
      <c r="M74" s="274" t="s">
        <v>14</v>
      </c>
      <c r="N74" s="274" t="s">
        <v>14</v>
      </c>
      <c r="O74" s="33"/>
      <c r="P74" s="81" t="s">
        <v>241</v>
      </c>
      <c r="Q74" s="33" t="s">
        <v>1145</v>
      </c>
      <c r="R74" s="33"/>
      <c r="S74" s="33"/>
      <c r="T74" s="33"/>
    </row>
    <row r="75" spans="1:20" ht="51.75" customHeight="1" outlineLevel="1" x14ac:dyDescent="0.25">
      <c r="A75" s="274" t="s">
        <v>1110</v>
      </c>
      <c r="B75" s="631" t="s">
        <v>1143</v>
      </c>
      <c r="C75" s="642"/>
      <c r="D75" s="274" t="s">
        <v>1144</v>
      </c>
      <c r="E75" s="274" t="s">
        <v>14</v>
      </c>
      <c r="F75" s="274" t="s">
        <v>14</v>
      </c>
      <c r="G75" s="274">
        <v>309</v>
      </c>
      <c r="H75" s="274">
        <v>359</v>
      </c>
      <c r="I75" s="274">
        <v>359</v>
      </c>
      <c r="J75" s="274">
        <v>359</v>
      </c>
      <c r="K75" s="274">
        <v>359</v>
      </c>
      <c r="L75" s="274">
        <v>359</v>
      </c>
      <c r="M75" s="274">
        <v>359</v>
      </c>
      <c r="N75" s="274" t="s">
        <v>14</v>
      </c>
      <c r="O75" s="214"/>
      <c r="P75" s="81"/>
      <c r="Q75" s="33"/>
      <c r="R75" s="33"/>
      <c r="S75" s="33"/>
      <c r="T75" s="33"/>
    </row>
    <row r="76" spans="1:20" outlineLevel="1" x14ac:dyDescent="0.25">
      <c r="A76" s="643" t="s">
        <v>242</v>
      </c>
      <c r="B76" s="644"/>
      <c r="C76" s="644"/>
      <c r="D76" s="644"/>
      <c r="E76" s="644"/>
      <c r="F76" s="644"/>
      <c r="G76" s="644"/>
      <c r="H76" s="644"/>
      <c r="I76" s="644"/>
      <c r="J76" s="644"/>
      <c r="K76" s="644"/>
      <c r="L76" s="644"/>
      <c r="M76" s="645"/>
      <c r="N76" s="646" t="s">
        <v>14</v>
      </c>
      <c r="O76" s="69"/>
      <c r="P76" s="33"/>
      <c r="Q76" s="33"/>
      <c r="R76" s="33"/>
      <c r="S76" s="33"/>
      <c r="T76" s="33"/>
    </row>
    <row r="77" spans="1:20" ht="15" customHeight="1" outlineLevel="1" x14ac:dyDescent="0.25">
      <c r="A77" s="647" t="s">
        <v>243</v>
      </c>
      <c r="B77" s="648"/>
      <c r="C77" s="648"/>
      <c r="D77" s="648"/>
      <c r="E77" s="648"/>
      <c r="F77" s="648"/>
      <c r="G77" s="648"/>
      <c r="H77" s="648"/>
      <c r="I77" s="648"/>
      <c r="J77" s="648"/>
      <c r="K77" s="648"/>
      <c r="L77" s="648"/>
      <c r="M77" s="649"/>
      <c r="N77" s="275" t="s">
        <v>14</v>
      </c>
      <c r="O77" s="69"/>
      <c r="P77" s="33"/>
      <c r="Q77" s="33"/>
      <c r="R77" s="33"/>
      <c r="S77" s="33"/>
      <c r="T77" s="33"/>
    </row>
    <row r="78" spans="1:20" ht="50.25" customHeight="1" outlineLevel="1" x14ac:dyDescent="0.25">
      <c r="A78" s="275" t="s">
        <v>68</v>
      </c>
      <c r="B78" s="263" t="s">
        <v>244</v>
      </c>
      <c r="C78" s="268" t="s">
        <v>245</v>
      </c>
      <c r="D78" s="275" t="s">
        <v>22</v>
      </c>
      <c r="E78" s="650">
        <v>100</v>
      </c>
      <c r="F78" s="650">
        <v>100</v>
      </c>
      <c r="G78" s="650">
        <v>100</v>
      </c>
      <c r="H78" s="650">
        <v>100</v>
      </c>
      <c r="I78" s="650">
        <v>100</v>
      </c>
      <c r="J78" s="650">
        <v>100</v>
      </c>
      <c r="K78" s="650">
        <v>100</v>
      </c>
      <c r="L78" s="650">
        <v>100</v>
      </c>
      <c r="M78" s="650">
        <v>100</v>
      </c>
      <c r="N78" s="275" t="s">
        <v>14</v>
      </c>
      <c r="O78" s="69"/>
      <c r="P78" s="33"/>
      <c r="Q78" s="33"/>
      <c r="R78" s="33"/>
      <c r="S78" s="33"/>
      <c r="T78" s="33"/>
    </row>
    <row r="79" spans="1:20" ht="51" customHeight="1" outlineLevel="1" x14ac:dyDescent="0.25">
      <c r="A79" s="275" t="s">
        <v>246</v>
      </c>
      <c r="B79" s="263" t="s">
        <v>247</v>
      </c>
      <c r="C79" s="268" t="s">
        <v>248</v>
      </c>
      <c r="D79" s="275" t="s">
        <v>22</v>
      </c>
      <c r="E79" s="275">
        <v>20.8</v>
      </c>
      <c r="F79" s="275">
        <v>20.8</v>
      </c>
      <c r="G79" s="275">
        <v>21</v>
      </c>
      <c r="H79" s="275">
        <v>21.3</v>
      </c>
      <c r="I79" s="275">
        <v>21.5</v>
      </c>
      <c r="J79" s="275">
        <v>21.8</v>
      </c>
      <c r="K79" s="275">
        <v>22</v>
      </c>
      <c r="L79" s="275">
        <v>22.3</v>
      </c>
      <c r="M79" s="275">
        <v>22.5</v>
      </c>
      <c r="N79" s="275" t="s">
        <v>14</v>
      </c>
      <c r="O79" s="69"/>
      <c r="P79" s="33"/>
      <c r="Q79" s="33"/>
      <c r="R79" s="33"/>
      <c r="S79" s="33"/>
      <c r="T79" s="33"/>
    </row>
    <row r="80" spans="1:20" ht="63.75" customHeight="1" outlineLevel="1" x14ac:dyDescent="0.25">
      <c r="A80" s="275" t="s">
        <v>249</v>
      </c>
      <c r="B80" s="263" t="s">
        <v>250</v>
      </c>
      <c r="C80" s="268" t="s">
        <v>251</v>
      </c>
      <c r="D80" s="275" t="s">
        <v>22</v>
      </c>
      <c r="E80" s="627">
        <v>99</v>
      </c>
      <c r="F80" s="627">
        <v>99</v>
      </c>
      <c r="G80" s="627">
        <v>99</v>
      </c>
      <c r="H80" s="627">
        <v>99</v>
      </c>
      <c r="I80" s="627">
        <v>99</v>
      </c>
      <c r="J80" s="627">
        <v>99</v>
      </c>
      <c r="K80" s="627">
        <v>99</v>
      </c>
      <c r="L80" s="627">
        <v>99</v>
      </c>
      <c r="M80" s="627">
        <v>99</v>
      </c>
      <c r="N80" s="275" t="s">
        <v>14</v>
      </c>
      <c r="O80" s="69"/>
      <c r="P80" s="33"/>
      <c r="Q80" s="33"/>
      <c r="R80" s="33"/>
      <c r="S80" s="33"/>
      <c r="T80" s="33"/>
    </row>
    <row r="81" spans="1:20" ht="126" customHeight="1" outlineLevel="1" x14ac:dyDescent="0.25">
      <c r="A81" s="275" t="s">
        <v>252</v>
      </c>
      <c r="B81" s="263" t="s">
        <v>253</v>
      </c>
      <c r="C81" s="268" t="s">
        <v>254</v>
      </c>
      <c r="D81" s="275" t="s">
        <v>22</v>
      </c>
      <c r="E81" s="627">
        <v>100</v>
      </c>
      <c r="F81" s="627">
        <v>100</v>
      </c>
      <c r="G81" s="627">
        <v>100</v>
      </c>
      <c r="H81" s="627">
        <v>100</v>
      </c>
      <c r="I81" s="627">
        <v>100</v>
      </c>
      <c r="J81" s="627">
        <v>100</v>
      </c>
      <c r="K81" s="627">
        <v>100</v>
      </c>
      <c r="L81" s="627">
        <v>100</v>
      </c>
      <c r="M81" s="627">
        <v>100</v>
      </c>
      <c r="N81" s="275" t="s">
        <v>14</v>
      </c>
      <c r="O81" s="69"/>
      <c r="P81" s="33"/>
      <c r="Q81" s="33"/>
      <c r="R81" s="33"/>
      <c r="S81" s="33"/>
      <c r="T81" s="33"/>
    </row>
    <row r="82" spans="1:20" ht="79.5" customHeight="1" outlineLevel="1" x14ac:dyDescent="0.25">
      <c r="A82" s="67" t="s">
        <v>255</v>
      </c>
      <c r="B82" s="72" t="s">
        <v>256</v>
      </c>
      <c r="C82" s="73" t="s">
        <v>257</v>
      </c>
      <c r="D82" s="67" t="s">
        <v>199</v>
      </c>
      <c r="E82" s="67">
        <v>33</v>
      </c>
      <c r="F82" s="67">
        <v>33</v>
      </c>
      <c r="G82" s="67">
        <v>33</v>
      </c>
      <c r="H82" s="67">
        <v>33</v>
      </c>
      <c r="I82" s="67">
        <v>33</v>
      </c>
      <c r="J82" s="67">
        <v>33</v>
      </c>
      <c r="K82" s="67">
        <v>33</v>
      </c>
      <c r="L82" s="67">
        <v>33</v>
      </c>
      <c r="M82" s="67">
        <v>33</v>
      </c>
      <c r="N82" s="67" t="s">
        <v>14</v>
      </c>
      <c r="O82" s="69"/>
      <c r="P82" s="33"/>
      <c r="Q82" s="33"/>
      <c r="R82" s="33"/>
      <c r="S82" s="33"/>
      <c r="T82" s="33"/>
    </row>
    <row r="83" spans="1:20" ht="77.25" customHeight="1" outlineLevel="1" x14ac:dyDescent="0.25">
      <c r="A83" s="67" t="s">
        <v>258</v>
      </c>
      <c r="B83" s="72" t="s">
        <v>259</v>
      </c>
      <c r="C83" s="73" t="s">
        <v>260</v>
      </c>
      <c r="D83" s="67" t="s">
        <v>22</v>
      </c>
      <c r="E83" s="82">
        <v>100</v>
      </c>
      <c r="F83" s="82">
        <v>100</v>
      </c>
      <c r="G83" s="78">
        <v>80</v>
      </c>
      <c r="H83" s="78">
        <v>80</v>
      </c>
      <c r="I83" s="78">
        <v>80</v>
      </c>
      <c r="J83" s="78">
        <v>80</v>
      </c>
      <c r="K83" s="78">
        <v>80</v>
      </c>
      <c r="L83" s="78">
        <v>80</v>
      </c>
      <c r="M83" s="78">
        <v>80</v>
      </c>
      <c r="N83" s="67" t="s">
        <v>14</v>
      </c>
      <c r="O83" s="69"/>
      <c r="P83" s="33"/>
      <c r="Q83" s="33"/>
      <c r="R83" s="33"/>
      <c r="S83" s="33"/>
      <c r="T83" s="33"/>
    </row>
    <row r="84" spans="1:20" ht="55.5" customHeight="1" outlineLevel="1" x14ac:dyDescent="0.25">
      <c r="A84" s="67" t="s">
        <v>261</v>
      </c>
      <c r="B84" s="72" t="s">
        <v>262</v>
      </c>
      <c r="C84" s="73" t="s">
        <v>263</v>
      </c>
      <c r="D84" s="67" t="s">
        <v>22</v>
      </c>
      <c r="E84" s="67" t="s">
        <v>264</v>
      </c>
      <c r="F84" s="67" t="s">
        <v>265</v>
      </c>
      <c r="G84" s="78">
        <v>100</v>
      </c>
      <c r="H84" s="78">
        <v>100</v>
      </c>
      <c r="I84" s="78">
        <v>100</v>
      </c>
      <c r="J84" s="78">
        <v>100</v>
      </c>
      <c r="K84" s="78">
        <v>100</v>
      </c>
      <c r="L84" s="78">
        <v>100</v>
      </c>
      <c r="M84" s="78">
        <v>100</v>
      </c>
      <c r="N84" s="67" t="s">
        <v>14</v>
      </c>
      <c r="O84" s="69"/>
      <c r="P84" s="33"/>
      <c r="Q84" s="33"/>
      <c r="R84" s="33"/>
      <c r="S84" s="33"/>
      <c r="T84" s="33"/>
    </row>
    <row r="85" spans="1:20" ht="54.75" customHeight="1" outlineLevel="1" x14ac:dyDescent="0.25">
      <c r="A85" s="67" t="s">
        <v>266</v>
      </c>
      <c r="B85" s="72" t="s">
        <v>267</v>
      </c>
      <c r="C85" s="73" t="s">
        <v>268</v>
      </c>
      <c r="D85" s="67" t="s">
        <v>22</v>
      </c>
      <c r="E85" s="78">
        <v>100</v>
      </c>
      <c r="F85" s="78">
        <v>100</v>
      </c>
      <c r="G85" s="78">
        <v>100</v>
      </c>
      <c r="H85" s="78">
        <v>100</v>
      </c>
      <c r="I85" s="78">
        <v>100</v>
      </c>
      <c r="J85" s="78">
        <v>100</v>
      </c>
      <c r="K85" s="78">
        <v>100</v>
      </c>
      <c r="L85" s="78">
        <v>100</v>
      </c>
      <c r="M85" s="78">
        <v>100</v>
      </c>
      <c r="N85" s="67" t="s">
        <v>14</v>
      </c>
      <c r="O85" s="69"/>
      <c r="P85" s="33"/>
      <c r="Q85" s="33"/>
      <c r="R85" s="33"/>
      <c r="S85" s="33"/>
      <c r="T85" s="33"/>
    </row>
    <row r="86" spans="1:20" ht="15" customHeight="1" outlineLevel="1" x14ac:dyDescent="0.25">
      <c r="A86" s="345" t="s">
        <v>269</v>
      </c>
      <c r="B86" s="346"/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47"/>
      <c r="N86" s="70"/>
      <c r="O86" s="69"/>
      <c r="P86" s="33"/>
      <c r="Q86" s="33"/>
      <c r="R86" s="33"/>
      <c r="S86" s="33"/>
      <c r="T86" s="33"/>
    </row>
    <row r="87" spans="1:20" ht="16.5" customHeight="1" outlineLevel="1" x14ac:dyDescent="0.25">
      <c r="A87" s="348" t="s">
        <v>270</v>
      </c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50"/>
      <c r="N87" s="71"/>
      <c r="O87" s="69"/>
      <c r="P87" s="33"/>
      <c r="Q87" s="33"/>
      <c r="R87" s="33"/>
      <c r="S87" s="33"/>
      <c r="T87" s="33"/>
    </row>
    <row r="88" spans="1:20" ht="395.25" outlineLevel="1" x14ac:dyDescent="0.25">
      <c r="A88" s="67" t="s">
        <v>72</v>
      </c>
      <c r="B88" s="72" t="s">
        <v>271</v>
      </c>
      <c r="C88" s="73" t="s">
        <v>272</v>
      </c>
      <c r="D88" s="67" t="s">
        <v>22</v>
      </c>
      <c r="E88" s="78">
        <v>100</v>
      </c>
      <c r="F88" s="78">
        <v>100</v>
      </c>
      <c r="G88" s="78">
        <v>100</v>
      </c>
      <c r="H88" s="78">
        <v>100</v>
      </c>
      <c r="I88" s="78">
        <v>100</v>
      </c>
      <c r="J88" s="78">
        <v>100</v>
      </c>
      <c r="K88" s="78">
        <v>100</v>
      </c>
      <c r="L88" s="78">
        <v>100</v>
      </c>
      <c r="M88" s="78">
        <v>100</v>
      </c>
      <c r="N88" s="67" t="s">
        <v>14</v>
      </c>
      <c r="O88" s="69"/>
      <c r="P88" s="33"/>
      <c r="Q88" s="33"/>
      <c r="R88" s="33"/>
      <c r="S88" s="33"/>
      <c r="T88" s="33"/>
    </row>
    <row r="89" spans="1:20" ht="48.75" customHeight="1" outlineLevel="1" x14ac:dyDescent="0.25">
      <c r="A89" s="67" t="s">
        <v>273</v>
      </c>
      <c r="B89" s="72" t="s">
        <v>274</v>
      </c>
      <c r="C89" s="365" t="s">
        <v>275</v>
      </c>
      <c r="D89" s="68" t="s">
        <v>117</v>
      </c>
      <c r="E89" s="68">
        <v>61650</v>
      </c>
      <c r="F89" s="68">
        <v>45783</v>
      </c>
      <c r="G89" s="83" t="s">
        <v>14</v>
      </c>
      <c r="H89" s="83" t="s">
        <v>14</v>
      </c>
      <c r="I89" s="83" t="s">
        <v>14</v>
      </c>
      <c r="J89" s="83" t="s">
        <v>14</v>
      </c>
      <c r="K89" s="83" t="s">
        <v>14</v>
      </c>
      <c r="L89" s="83" t="s">
        <v>14</v>
      </c>
      <c r="M89" s="83" t="s">
        <v>14</v>
      </c>
      <c r="N89" s="83" t="s">
        <v>14</v>
      </c>
      <c r="O89" s="69"/>
      <c r="P89" s="33"/>
      <c r="Q89" s="33"/>
      <c r="R89" s="33"/>
      <c r="S89" s="33"/>
      <c r="T89" s="33"/>
    </row>
    <row r="90" spans="1:20" ht="49.5" customHeight="1" outlineLevel="1" x14ac:dyDescent="0.25">
      <c r="A90" s="67" t="s">
        <v>276</v>
      </c>
      <c r="B90" s="72" t="s">
        <v>277</v>
      </c>
      <c r="C90" s="365"/>
      <c r="D90" s="68" t="s">
        <v>22</v>
      </c>
      <c r="E90" s="68">
        <v>45.7</v>
      </c>
      <c r="F90" s="68">
        <v>42.3</v>
      </c>
      <c r="G90" s="83" t="s">
        <v>14</v>
      </c>
      <c r="H90" s="83" t="s">
        <v>14</v>
      </c>
      <c r="I90" s="83" t="s">
        <v>14</v>
      </c>
      <c r="J90" s="83" t="s">
        <v>14</v>
      </c>
      <c r="K90" s="83" t="s">
        <v>14</v>
      </c>
      <c r="L90" s="83" t="s">
        <v>14</v>
      </c>
      <c r="M90" s="83" t="s">
        <v>14</v>
      </c>
      <c r="N90" s="83" t="s">
        <v>14</v>
      </c>
      <c r="O90" s="69"/>
      <c r="P90" s="33"/>
      <c r="Q90" s="33"/>
      <c r="R90" s="33"/>
      <c r="S90" s="33"/>
      <c r="T90" s="33"/>
    </row>
    <row r="91" spans="1:20" ht="153.75" customHeight="1" outlineLevel="1" x14ac:dyDescent="0.25">
      <c r="A91" s="67" t="s">
        <v>278</v>
      </c>
      <c r="B91" s="72" t="s">
        <v>279</v>
      </c>
      <c r="C91" s="73" t="s">
        <v>280</v>
      </c>
      <c r="D91" s="67" t="s">
        <v>22</v>
      </c>
      <c r="E91" s="67">
        <v>100</v>
      </c>
      <c r="F91" s="67">
        <v>100</v>
      </c>
      <c r="G91" s="67">
        <v>100</v>
      </c>
      <c r="H91" s="67">
        <v>100</v>
      </c>
      <c r="I91" s="67">
        <v>100</v>
      </c>
      <c r="J91" s="67">
        <v>100</v>
      </c>
      <c r="K91" s="67">
        <v>100</v>
      </c>
      <c r="L91" s="67">
        <v>100</v>
      </c>
      <c r="M91" s="67">
        <v>100</v>
      </c>
      <c r="N91" s="67" t="s">
        <v>14</v>
      </c>
      <c r="O91" s="69"/>
      <c r="P91" s="33"/>
      <c r="Q91" s="33"/>
      <c r="R91" s="33"/>
      <c r="S91" s="33"/>
      <c r="T91" s="33"/>
    </row>
    <row r="92" spans="1:20" ht="51" customHeight="1" outlineLevel="1" x14ac:dyDescent="0.25">
      <c r="A92" s="67" t="s">
        <v>281</v>
      </c>
      <c r="B92" s="72" t="s">
        <v>282</v>
      </c>
      <c r="C92" s="73" t="s">
        <v>283</v>
      </c>
      <c r="D92" s="67" t="s">
        <v>284</v>
      </c>
      <c r="E92" s="67">
        <v>81</v>
      </c>
      <c r="F92" s="67">
        <v>64</v>
      </c>
      <c r="G92" s="67">
        <v>120</v>
      </c>
      <c r="H92" s="67">
        <v>80</v>
      </c>
      <c r="I92" s="67">
        <v>80</v>
      </c>
      <c r="J92" s="67">
        <v>80</v>
      </c>
      <c r="K92" s="67">
        <v>80</v>
      </c>
      <c r="L92" s="67">
        <v>80</v>
      </c>
      <c r="M92" s="67">
        <v>80</v>
      </c>
      <c r="N92" s="67" t="s">
        <v>14</v>
      </c>
      <c r="O92" s="69"/>
      <c r="P92" s="33"/>
      <c r="Q92" s="33"/>
      <c r="R92" s="33"/>
      <c r="S92" s="33"/>
      <c r="T92" s="33"/>
    </row>
    <row r="93" spans="1:20" ht="76.5" customHeight="1" outlineLevel="1" x14ac:dyDescent="0.25">
      <c r="A93" s="67" t="s">
        <v>285</v>
      </c>
      <c r="B93" s="72" t="s">
        <v>286</v>
      </c>
      <c r="C93" s="73" t="s">
        <v>287</v>
      </c>
      <c r="D93" s="67" t="s">
        <v>45</v>
      </c>
      <c r="E93" s="67">
        <v>9.4</v>
      </c>
      <c r="F93" s="67">
        <v>9.4</v>
      </c>
      <c r="G93" s="67">
        <v>9.4</v>
      </c>
      <c r="H93" s="67">
        <v>9.4</v>
      </c>
      <c r="I93" s="67">
        <v>9.4</v>
      </c>
      <c r="J93" s="67">
        <v>9.4</v>
      </c>
      <c r="K93" s="67">
        <v>9.4</v>
      </c>
      <c r="L93" s="67">
        <v>9.4</v>
      </c>
      <c r="M93" s="67">
        <v>9.4</v>
      </c>
      <c r="N93" s="67" t="s">
        <v>14</v>
      </c>
      <c r="O93" s="69"/>
      <c r="P93" s="33"/>
      <c r="Q93" s="33"/>
      <c r="R93" s="33"/>
      <c r="S93" s="33"/>
      <c r="T93" s="33"/>
    </row>
    <row r="94" spans="1:20" ht="113.25" customHeight="1" outlineLevel="1" x14ac:dyDescent="0.25">
      <c r="A94" s="67" t="s">
        <v>288</v>
      </c>
      <c r="B94" s="72" t="s">
        <v>289</v>
      </c>
      <c r="C94" s="73" t="s">
        <v>290</v>
      </c>
      <c r="D94" s="222" t="s">
        <v>117</v>
      </c>
      <c r="E94" s="67">
        <f>E96+E97</f>
        <v>610</v>
      </c>
      <c r="F94" s="67">
        <f>F96+F97</f>
        <v>1140</v>
      </c>
      <c r="G94" s="67" t="s">
        <v>14</v>
      </c>
      <c r="H94" s="222" t="s">
        <v>14</v>
      </c>
      <c r="I94" s="222" t="s">
        <v>14</v>
      </c>
      <c r="J94" s="222" t="s">
        <v>14</v>
      </c>
      <c r="K94" s="222" t="s">
        <v>14</v>
      </c>
      <c r="L94" s="222" t="s">
        <v>14</v>
      </c>
      <c r="M94" s="222" t="s">
        <v>14</v>
      </c>
      <c r="N94" s="67" t="s">
        <v>14</v>
      </c>
      <c r="O94" s="80"/>
      <c r="P94" s="33"/>
      <c r="Q94" s="33"/>
      <c r="R94" s="33"/>
      <c r="S94" s="33"/>
      <c r="T94" s="33"/>
    </row>
    <row r="95" spans="1:20" ht="14.25" customHeight="1" outlineLevel="1" x14ac:dyDescent="0.25">
      <c r="A95" s="67"/>
      <c r="B95" s="72" t="s">
        <v>206</v>
      </c>
      <c r="C95" s="73"/>
      <c r="D95" s="222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33"/>
      <c r="P95" s="33"/>
      <c r="Q95" s="33"/>
      <c r="R95" s="33"/>
      <c r="S95" s="33"/>
      <c r="T95" s="33"/>
    </row>
    <row r="96" spans="1:20" ht="113.25" customHeight="1" outlineLevel="1" x14ac:dyDescent="0.25">
      <c r="A96" s="67" t="s">
        <v>291</v>
      </c>
      <c r="B96" s="72" t="s">
        <v>292</v>
      </c>
      <c r="C96" s="73"/>
      <c r="D96" s="222" t="s">
        <v>117</v>
      </c>
      <c r="E96" s="67">
        <v>89</v>
      </c>
      <c r="F96" s="67">
        <v>153</v>
      </c>
      <c r="G96" s="67" t="s">
        <v>14</v>
      </c>
      <c r="H96" s="222" t="s">
        <v>14</v>
      </c>
      <c r="I96" s="222" t="s">
        <v>14</v>
      </c>
      <c r="J96" s="222" t="s">
        <v>14</v>
      </c>
      <c r="K96" s="222" t="s">
        <v>14</v>
      </c>
      <c r="L96" s="222" t="s">
        <v>14</v>
      </c>
      <c r="M96" s="222" t="s">
        <v>14</v>
      </c>
      <c r="N96" s="71"/>
      <c r="O96" s="33"/>
      <c r="P96" s="33"/>
      <c r="Q96" s="33"/>
      <c r="R96" s="33"/>
      <c r="S96" s="33"/>
      <c r="T96" s="33"/>
    </row>
    <row r="97" spans="1:20" ht="138.75" customHeight="1" outlineLevel="1" x14ac:dyDescent="0.25">
      <c r="A97" s="67" t="s">
        <v>293</v>
      </c>
      <c r="B97" s="72" t="s">
        <v>294</v>
      </c>
      <c r="C97" s="84"/>
      <c r="D97" s="222" t="s">
        <v>117</v>
      </c>
      <c r="E97" s="67">
        <v>521</v>
      </c>
      <c r="F97" s="67">
        <v>987</v>
      </c>
      <c r="G97" s="67" t="s">
        <v>14</v>
      </c>
      <c r="H97" s="222" t="s">
        <v>14</v>
      </c>
      <c r="I97" s="222" t="s">
        <v>14</v>
      </c>
      <c r="J97" s="222" t="s">
        <v>14</v>
      </c>
      <c r="K97" s="222" t="s">
        <v>14</v>
      </c>
      <c r="L97" s="222" t="s">
        <v>14</v>
      </c>
      <c r="M97" s="222" t="s">
        <v>14</v>
      </c>
      <c r="N97" s="222" t="s">
        <v>14</v>
      </c>
      <c r="O97" s="33"/>
      <c r="P97" s="33"/>
      <c r="Q97" s="33"/>
      <c r="R97" s="33"/>
      <c r="S97" s="33"/>
      <c r="T97" s="33"/>
    </row>
    <row r="98" spans="1:20" s="230" customFormat="1" ht="51" customHeight="1" outlineLevel="1" x14ac:dyDescent="0.25">
      <c r="A98" s="222" t="s">
        <v>295</v>
      </c>
      <c r="B98" s="223" t="s">
        <v>1133</v>
      </c>
      <c r="C98" s="366" t="s">
        <v>290</v>
      </c>
      <c r="D98" s="222" t="s">
        <v>104</v>
      </c>
      <c r="E98" s="222">
        <v>0</v>
      </c>
      <c r="F98" s="222" t="s">
        <v>14</v>
      </c>
      <c r="G98" s="222">
        <v>0.21099999999999999</v>
      </c>
      <c r="H98" s="222">
        <v>0.26700000000000002</v>
      </c>
      <c r="I98" s="222">
        <v>0.32300000000000001</v>
      </c>
      <c r="J98" s="222">
        <v>0.379</v>
      </c>
      <c r="K98" s="222">
        <v>0.435</v>
      </c>
      <c r="L98" s="222">
        <v>0.49099999999999999</v>
      </c>
      <c r="M98" s="221">
        <v>0.54700000000000004</v>
      </c>
      <c r="N98" s="221" t="s">
        <v>14</v>
      </c>
      <c r="O98" s="229"/>
      <c r="P98" s="229"/>
      <c r="Q98" s="229"/>
      <c r="R98" s="229"/>
      <c r="S98" s="229"/>
      <c r="T98" s="229"/>
    </row>
    <row r="99" spans="1:20" s="230" customFormat="1" ht="61.5" customHeight="1" outlineLevel="1" x14ac:dyDescent="0.25">
      <c r="A99" s="222" t="s">
        <v>304</v>
      </c>
      <c r="B99" s="223" t="s">
        <v>1132</v>
      </c>
      <c r="C99" s="367"/>
      <c r="D99" s="222" t="s">
        <v>104</v>
      </c>
      <c r="E99" s="222">
        <v>0</v>
      </c>
      <c r="F99" s="222" t="s">
        <v>14</v>
      </c>
      <c r="G99" s="222">
        <v>1.665</v>
      </c>
      <c r="H99" s="222">
        <v>2.1480000000000001</v>
      </c>
      <c r="I99" s="222">
        <v>2.6360000000000001</v>
      </c>
      <c r="J99" s="222">
        <v>3.1240000000000001</v>
      </c>
      <c r="K99" s="222">
        <v>3.6120000000000001</v>
      </c>
      <c r="L99" s="222">
        <v>4.0999999999999996</v>
      </c>
      <c r="M99" s="221">
        <v>4.5880000000000001</v>
      </c>
      <c r="N99" s="221" t="s">
        <v>14</v>
      </c>
      <c r="O99" s="229"/>
      <c r="P99" s="229"/>
      <c r="Q99" s="229"/>
      <c r="R99" s="229"/>
      <c r="S99" s="229"/>
      <c r="T99" s="229"/>
    </row>
    <row r="100" spans="1:20" ht="25.5" outlineLevel="1" x14ac:dyDescent="0.25">
      <c r="A100" s="354" t="s">
        <v>1134</v>
      </c>
      <c r="B100" s="355" t="s">
        <v>296</v>
      </c>
      <c r="C100" s="73" t="s">
        <v>297</v>
      </c>
      <c r="D100" s="354" t="s">
        <v>117</v>
      </c>
      <c r="E100" s="354">
        <v>4172</v>
      </c>
      <c r="F100" s="354">
        <v>4172</v>
      </c>
      <c r="G100" s="354">
        <v>4172</v>
      </c>
      <c r="H100" s="354">
        <v>4172</v>
      </c>
      <c r="I100" s="354">
        <v>4172</v>
      </c>
      <c r="J100" s="354">
        <v>4172</v>
      </c>
      <c r="K100" s="354">
        <v>4172</v>
      </c>
      <c r="L100" s="354">
        <v>4172</v>
      </c>
      <c r="M100" s="357">
        <v>4172</v>
      </c>
      <c r="N100" s="357" t="s">
        <v>14</v>
      </c>
      <c r="O100" s="69"/>
      <c r="P100" s="33"/>
      <c r="Q100" s="33"/>
      <c r="R100" s="33"/>
      <c r="S100" s="33"/>
      <c r="T100" s="33"/>
    </row>
    <row r="101" spans="1:20" outlineLevel="1" x14ac:dyDescent="0.25">
      <c r="A101" s="354"/>
      <c r="B101" s="355"/>
      <c r="C101" s="73" t="s">
        <v>298</v>
      </c>
      <c r="D101" s="354"/>
      <c r="E101" s="354"/>
      <c r="F101" s="354"/>
      <c r="G101" s="354"/>
      <c r="H101" s="354"/>
      <c r="I101" s="354"/>
      <c r="J101" s="354"/>
      <c r="K101" s="354"/>
      <c r="L101" s="354"/>
      <c r="M101" s="359"/>
      <c r="N101" s="359"/>
      <c r="O101" s="69"/>
      <c r="P101" s="33"/>
      <c r="Q101" s="33"/>
      <c r="R101" s="33"/>
      <c r="S101" s="33"/>
      <c r="T101" s="33"/>
    </row>
    <row r="102" spans="1:20" ht="25.5" outlineLevel="1" x14ac:dyDescent="0.25">
      <c r="A102" s="354"/>
      <c r="B102" s="355"/>
      <c r="C102" s="73" t="s">
        <v>299</v>
      </c>
      <c r="D102" s="354"/>
      <c r="E102" s="354"/>
      <c r="F102" s="354"/>
      <c r="G102" s="354"/>
      <c r="H102" s="354"/>
      <c r="I102" s="354"/>
      <c r="J102" s="354"/>
      <c r="K102" s="354"/>
      <c r="L102" s="354"/>
      <c r="M102" s="359"/>
      <c r="N102" s="359"/>
      <c r="O102" s="69"/>
      <c r="P102" s="33"/>
      <c r="Q102" s="33"/>
      <c r="R102" s="33"/>
      <c r="S102" s="33"/>
      <c r="T102" s="33"/>
    </row>
    <row r="103" spans="1:20" outlineLevel="1" x14ac:dyDescent="0.25">
      <c r="A103" s="354"/>
      <c r="B103" s="355"/>
      <c r="C103" s="73" t="s">
        <v>300</v>
      </c>
      <c r="D103" s="354"/>
      <c r="E103" s="354"/>
      <c r="F103" s="354"/>
      <c r="G103" s="354"/>
      <c r="H103" s="354"/>
      <c r="I103" s="354"/>
      <c r="J103" s="354"/>
      <c r="K103" s="354"/>
      <c r="L103" s="354"/>
      <c r="M103" s="359"/>
      <c r="N103" s="359"/>
      <c r="O103" s="69"/>
      <c r="P103" s="33"/>
      <c r="Q103" s="33"/>
      <c r="R103" s="33"/>
      <c r="S103" s="33"/>
      <c r="T103" s="33"/>
    </row>
    <row r="104" spans="1:20" outlineLevel="1" x14ac:dyDescent="0.25">
      <c r="A104" s="354"/>
      <c r="B104" s="355"/>
      <c r="C104" s="73" t="s">
        <v>301</v>
      </c>
      <c r="D104" s="354"/>
      <c r="E104" s="354"/>
      <c r="F104" s="354"/>
      <c r="G104" s="354"/>
      <c r="H104" s="354"/>
      <c r="I104" s="354"/>
      <c r="J104" s="354"/>
      <c r="K104" s="354"/>
      <c r="L104" s="354"/>
      <c r="M104" s="359"/>
      <c r="N104" s="359"/>
      <c r="O104" s="69"/>
      <c r="P104" s="33"/>
      <c r="Q104" s="33"/>
      <c r="R104" s="33"/>
      <c r="S104" s="33"/>
      <c r="T104" s="33"/>
    </row>
    <row r="105" spans="1:20" ht="25.5" outlineLevel="1" x14ac:dyDescent="0.25">
      <c r="A105" s="354"/>
      <c r="B105" s="355"/>
      <c r="C105" s="73" t="s">
        <v>302</v>
      </c>
      <c r="D105" s="354"/>
      <c r="E105" s="354"/>
      <c r="F105" s="354"/>
      <c r="G105" s="354"/>
      <c r="H105" s="354"/>
      <c r="I105" s="354"/>
      <c r="J105" s="354"/>
      <c r="K105" s="354"/>
      <c r="L105" s="354"/>
      <c r="M105" s="359"/>
      <c r="N105" s="359"/>
      <c r="O105" s="69"/>
      <c r="P105" s="33"/>
      <c r="Q105" s="33"/>
      <c r="R105" s="33"/>
      <c r="S105" s="33"/>
      <c r="T105" s="33"/>
    </row>
    <row r="106" spans="1:20" ht="40.5" customHeight="1" outlineLevel="1" x14ac:dyDescent="0.25">
      <c r="A106" s="354"/>
      <c r="B106" s="355"/>
      <c r="C106" s="73" t="s">
        <v>303</v>
      </c>
      <c r="D106" s="354"/>
      <c r="E106" s="354"/>
      <c r="F106" s="354"/>
      <c r="G106" s="354"/>
      <c r="H106" s="354"/>
      <c r="I106" s="354"/>
      <c r="J106" s="354"/>
      <c r="K106" s="354"/>
      <c r="L106" s="354"/>
      <c r="M106" s="358"/>
      <c r="N106" s="358"/>
      <c r="O106" s="69"/>
      <c r="P106" s="33"/>
      <c r="Q106" s="33"/>
      <c r="R106" s="33"/>
      <c r="S106" s="33"/>
      <c r="T106" s="33"/>
    </row>
    <row r="107" spans="1:20" ht="64.5" customHeight="1" outlineLevel="1" x14ac:dyDescent="0.25">
      <c r="A107" s="67" t="s">
        <v>1135</v>
      </c>
      <c r="B107" s="72" t="s">
        <v>305</v>
      </c>
      <c r="C107" s="73" t="s">
        <v>306</v>
      </c>
      <c r="D107" s="67" t="s">
        <v>22</v>
      </c>
      <c r="E107" s="78">
        <v>1</v>
      </c>
      <c r="F107" s="67">
        <v>1.0900000000000001</v>
      </c>
      <c r="G107" s="67">
        <v>1.0900000000000001</v>
      </c>
      <c r="H107" s="67">
        <v>1.0900000000000001</v>
      </c>
      <c r="I107" s="67">
        <v>1.0900000000000001</v>
      </c>
      <c r="J107" s="67">
        <v>1.0900000000000001</v>
      </c>
      <c r="K107" s="67">
        <v>1.0900000000000001</v>
      </c>
      <c r="L107" s="67">
        <v>1.0900000000000001</v>
      </c>
      <c r="M107" s="67">
        <v>1.0900000000000001</v>
      </c>
      <c r="N107" s="67" t="s">
        <v>14</v>
      </c>
      <c r="O107" s="69"/>
      <c r="P107" s="33"/>
      <c r="Q107" s="33"/>
      <c r="R107" s="33"/>
      <c r="S107" s="33"/>
      <c r="T107" s="33"/>
    </row>
    <row r="108" spans="1:20" ht="15" customHeight="1" outlineLevel="1" x14ac:dyDescent="0.25">
      <c r="A108" s="368" t="s">
        <v>307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70"/>
      <c r="O108" s="69"/>
      <c r="P108" s="33"/>
      <c r="Q108" s="33"/>
      <c r="R108" s="33"/>
      <c r="S108" s="33"/>
      <c r="T108" s="33"/>
    </row>
    <row r="109" spans="1:20" ht="15" customHeight="1" outlineLevel="1" x14ac:dyDescent="0.25">
      <c r="A109" s="371" t="s">
        <v>308</v>
      </c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3"/>
      <c r="O109" s="69"/>
      <c r="P109" s="33"/>
      <c r="Q109" s="33"/>
      <c r="R109" s="33"/>
      <c r="S109" s="33"/>
      <c r="T109" s="33"/>
    </row>
    <row r="110" spans="1:20" ht="102.75" customHeight="1" outlineLevel="1" x14ac:dyDescent="0.25">
      <c r="A110" s="67" t="s">
        <v>77</v>
      </c>
      <c r="B110" s="72" t="s">
        <v>309</v>
      </c>
      <c r="C110" s="73" t="s">
        <v>310</v>
      </c>
      <c r="D110" s="67" t="s">
        <v>199</v>
      </c>
      <c r="E110" s="67">
        <v>7</v>
      </c>
      <c r="F110" s="67">
        <v>7</v>
      </c>
      <c r="G110" s="67">
        <v>8</v>
      </c>
      <c r="H110" s="67">
        <v>9</v>
      </c>
      <c r="I110" s="67">
        <v>10</v>
      </c>
      <c r="J110" s="67">
        <v>10</v>
      </c>
      <c r="K110" s="67">
        <v>10</v>
      </c>
      <c r="L110" s="67">
        <v>10</v>
      </c>
      <c r="M110" s="67">
        <v>10</v>
      </c>
      <c r="N110" s="67" t="s">
        <v>14</v>
      </c>
      <c r="O110" s="69"/>
      <c r="P110" s="33"/>
      <c r="Q110" s="33"/>
      <c r="R110" s="33"/>
      <c r="S110" s="33"/>
      <c r="T110" s="33"/>
    </row>
    <row r="111" spans="1:20" ht="51" customHeight="1" outlineLevel="1" x14ac:dyDescent="0.25">
      <c r="A111" s="67" t="s">
        <v>311</v>
      </c>
      <c r="B111" s="72" t="s">
        <v>312</v>
      </c>
      <c r="C111" s="73" t="s">
        <v>313</v>
      </c>
      <c r="D111" s="67" t="s">
        <v>22</v>
      </c>
      <c r="E111" s="78">
        <v>98</v>
      </c>
      <c r="F111" s="78">
        <v>98</v>
      </c>
      <c r="G111" s="78" t="s">
        <v>14</v>
      </c>
      <c r="H111" s="78" t="s">
        <v>14</v>
      </c>
      <c r="I111" s="78" t="s">
        <v>14</v>
      </c>
      <c r="J111" s="78" t="s">
        <v>14</v>
      </c>
      <c r="K111" s="78" t="s">
        <v>14</v>
      </c>
      <c r="L111" s="78" t="s">
        <v>14</v>
      </c>
      <c r="M111" s="78" t="s">
        <v>14</v>
      </c>
      <c r="N111" s="67" t="s">
        <v>14</v>
      </c>
      <c r="O111" s="85"/>
      <c r="P111" s="86"/>
      <c r="Q111" s="86"/>
      <c r="R111" s="85"/>
      <c r="S111" s="85"/>
      <c r="T111" s="85"/>
    </row>
    <row r="112" spans="1:20" outlineLevel="1" x14ac:dyDescent="0.25">
      <c r="A112" s="374" t="s">
        <v>314</v>
      </c>
      <c r="B112" s="375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6"/>
      <c r="N112" s="87" t="s">
        <v>14</v>
      </c>
      <c r="O112" s="69"/>
      <c r="P112" s="33"/>
      <c r="Q112" s="33"/>
      <c r="R112" s="33"/>
      <c r="S112" s="33"/>
      <c r="T112" s="33"/>
    </row>
    <row r="113" spans="1:20" ht="15" customHeight="1" outlineLevel="1" x14ac:dyDescent="0.25">
      <c r="A113" s="345" t="s">
        <v>315</v>
      </c>
      <c r="B113" s="346"/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7"/>
      <c r="N113" s="68" t="s">
        <v>14</v>
      </c>
      <c r="O113" s="69"/>
      <c r="P113" s="33"/>
      <c r="Q113" s="33"/>
      <c r="R113" s="33"/>
      <c r="S113" s="33"/>
      <c r="T113" s="33"/>
    </row>
    <row r="114" spans="1:20" ht="77.25" customHeight="1" outlineLevel="1" x14ac:dyDescent="0.25">
      <c r="A114" s="67" t="s">
        <v>81</v>
      </c>
      <c r="B114" s="72" t="s">
        <v>316</v>
      </c>
      <c r="C114" s="73" t="s">
        <v>317</v>
      </c>
      <c r="D114" s="67" t="s">
        <v>22</v>
      </c>
      <c r="E114" s="67">
        <v>98.4</v>
      </c>
      <c r="F114" s="67">
        <v>99.9</v>
      </c>
      <c r="G114" s="67">
        <v>99.9</v>
      </c>
      <c r="H114" s="67">
        <v>99.9</v>
      </c>
      <c r="I114" s="67">
        <v>99.9</v>
      </c>
      <c r="J114" s="67">
        <v>99.9</v>
      </c>
      <c r="K114" s="67">
        <v>99.9</v>
      </c>
      <c r="L114" s="67">
        <v>99.9</v>
      </c>
      <c r="M114" s="67">
        <v>99.9</v>
      </c>
      <c r="N114" s="67" t="s">
        <v>14</v>
      </c>
      <c r="O114" s="69"/>
      <c r="P114" s="33"/>
      <c r="Q114" s="33"/>
      <c r="R114" s="33"/>
      <c r="S114" s="33"/>
      <c r="T114" s="33"/>
    </row>
    <row r="115" spans="1:20" ht="88.5" customHeight="1" outlineLevel="1" x14ac:dyDescent="0.25">
      <c r="A115" s="67" t="s">
        <v>318</v>
      </c>
      <c r="B115" s="72" t="s">
        <v>319</v>
      </c>
      <c r="C115" s="73" t="s">
        <v>320</v>
      </c>
      <c r="D115" s="67" t="s">
        <v>321</v>
      </c>
      <c r="E115" s="67">
        <v>11880.17</v>
      </c>
      <c r="F115" s="88">
        <v>11894.69</v>
      </c>
      <c r="G115" s="88">
        <v>11894.69</v>
      </c>
      <c r="H115" s="88">
        <v>11894.69</v>
      </c>
      <c r="I115" s="88">
        <v>11894.69</v>
      </c>
      <c r="J115" s="88">
        <v>11894.69</v>
      </c>
      <c r="K115" s="88">
        <v>11894.69</v>
      </c>
      <c r="L115" s="88">
        <v>11894.69</v>
      </c>
      <c r="M115" s="88">
        <v>11894.69</v>
      </c>
      <c r="N115" s="67" t="s">
        <v>14</v>
      </c>
      <c r="O115" s="69"/>
      <c r="P115" s="33"/>
      <c r="Q115" s="33"/>
      <c r="R115" s="33"/>
      <c r="S115" s="33"/>
      <c r="T115" s="33"/>
    </row>
    <row r="116" spans="1:20" ht="63.75" customHeight="1" outlineLevel="1" x14ac:dyDescent="0.25">
      <c r="A116" s="67" t="s">
        <v>322</v>
      </c>
      <c r="B116" s="72" t="s">
        <v>323</v>
      </c>
      <c r="C116" s="73" t="s">
        <v>324</v>
      </c>
      <c r="D116" s="67" t="s">
        <v>199</v>
      </c>
      <c r="E116" s="67">
        <v>10</v>
      </c>
      <c r="F116" s="67">
        <v>23</v>
      </c>
      <c r="G116" s="67">
        <v>21</v>
      </c>
      <c r="H116" s="67">
        <v>11</v>
      </c>
      <c r="I116" s="67">
        <v>11</v>
      </c>
      <c r="J116" s="67">
        <v>11</v>
      </c>
      <c r="K116" s="67">
        <v>11</v>
      </c>
      <c r="L116" s="67">
        <v>11</v>
      </c>
      <c r="M116" s="67">
        <v>11</v>
      </c>
      <c r="N116" s="67" t="s">
        <v>14</v>
      </c>
      <c r="O116" s="69"/>
      <c r="P116" s="33"/>
      <c r="Q116" s="33"/>
      <c r="R116" s="33"/>
      <c r="S116" s="33"/>
      <c r="T116" s="33"/>
    </row>
    <row r="117" spans="1:20" ht="54" customHeight="1" outlineLevel="1" x14ac:dyDescent="0.25">
      <c r="A117" s="67" t="s">
        <v>325</v>
      </c>
      <c r="B117" s="72" t="s">
        <v>326</v>
      </c>
      <c r="C117" s="73" t="s">
        <v>327</v>
      </c>
      <c r="D117" s="67" t="s">
        <v>22</v>
      </c>
      <c r="E117" s="78">
        <v>98</v>
      </c>
      <c r="F117" s="78">
        <v>98</v>
      </c>
      <c r="G117" s="78">
        <v>98</v>
      </c>
      <c r="H117" s="78">
        <v>98</v>
      </c>
      <c r="I117" s="78">
        <v>98</v>
      </c>
      <c r="J117" s="78">
        <v>98</v>
      </c>
      <c r="K117" s="78">
        <v>98</v>
      </c>
      <c r="L117" s="78">
        <v>98</v>
      </c>
      <c r="M117" s="78">
        <v>98</v>
      </c>
      <c r="N117" s="67" t="s">
        <v>14</v>
      </c>
      <c r="O117" s="69"/>
      <c r="P117" s="33"/>
      <c r="Q117" s="33"/>
      <c r="R117" s="33"/>
      <c r="S117" s="33"/>
      <c r="T117" s="33"/>
    </row>
    <row r="118" spans="1:20" ht="100.5" customHeight="1" x14ac:dyDescent="0.25">
      <c r="A118" s="67" t="s">
        <v>328</v>
      </c>
      <c r="B118" s="72" t="s">
        <v>329</v>
      </c>
      <c r="C118" s="73" t="s">
        <v>330</v>
      </c>
      <c r="D118" s="67" t="s">
        <v>22</v>
      </c>
      <c r="E118" s="78">
        <v>2.2999999999999998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67" t="s">
        <v>14</v>
      </c>
      <c r="O118" s="89"/>
      <c r="P118" s="33"/>
      <c r="Q118" s="33"/>
      <c r="R118" s="33"/>
      <c r="S118" s="33"/>
      <c r="T118" s="33"/>
    </row>
    <row r="119" spans="1:20" ht="66" customHeight="1" x14ac:dyDescent="0.25">
      <c r="A119" s="90" t="s">
        <v>331</v>
      </c>
      <c r="B119" s="72" t="s">
        <v>332</v>
      </c>
      <c r="C119" s="73" t="s">
        <v>333</v>
      </c>
      <c r="D119" s="67" t="s">
        <v>22</v>
      </c>
      <c r="E119" s="78">
        <v>86.2</v>
      </c>
      <c r="F119" s="78">
        <v>32</v>
      </c>
      <c r="G119" s="231">
        <v>80</v>
      </c>
      <c r="H119" s="78">
        <v>100</v>
      </c>
      <c r="I119" s="78">
        <v>100</v>
      </c>
      <c r="J119" s="78">
        <v>100</v>
      </c>
      <c r="K119" s="78">
        <v>100</v>
      </c>
      <c r="L119" s="78">
        <v>100</v>
      </c>
      <c r="M119" s="78">
        <v>100</v>
      </c>
      <c r="N119" s="67" t="s">
        <v>14</v>
      </c>
      <c r="O119" s="89"/>
      <c r="P119" s="33"/>
      <c r="Q119" s="33"/>
      <c r="R119" s="33"/>
      <c r="S119" s="33"/>
      <c r="T119" s="33"/>
    </row>
    <row r="120" spans="1:20" ht="76.5" x14ac:dyDescent="0.25">
      <c r="A120" s="67" t="s">
        <v>334</v>
      </c>
      <c r="B120" s="72" t="s">
        <v>335</v>
      </c>
      <c r="C120" s="73" t="s">
        <v>336</v>
      </c>
      <c r="D120" s="67" t="s">
        <v>22</v>
      </c>
      <c r="E120" s="78">
        <v>10</v>
      </c>
      <c r="F120" s="78">
        <v>25</v>
      </c>
      <c r="G120" s="231">
        <v>80</v>
      </c>
      <c r="H120" s="78">
        <v>80</v>
      </c>
      <c r="I120" s="78">
        <v>80</v>
      </c>
      <c r="J120" s="78">
        <v>80</v>
      </c>
      <c r="K120" s="78">
        <v>80</v>
      </c>
      <c r="L120" s="78">
        <v>80</v>
      </c>
      <c r="M120" s="78">
        <v>80</v>
      </c>
      <c r="N120" s="67" t="s">
        <v>14</v>
      </c>
      <c r="O120" s="91"/>
      <c r="P120" s="33"/>
      <c r="Q120" s="33"/>
      <c r="R120" s="33"/>
      <c r="S120" s="33"/>
      <c r="T120" s="33"/>
    </row>
    <row r="121" spans="1:20" ht="115.5" customHeight="1" x14ac:dyDescent="0.25">
      <c r="A121" s="67" t="s">
        <v>337</v>
      </c>
      <c r="B121" s="72" t="s">
        <v>338</v>
      </c>
      <c r="C121" s="73" t="s">
        <v>339</v>
      </c>
      <c r="D121" s="67" t="s">
        <v>22</v>
      </c>
      <c r="E121" s="78">
        <v>33</v>
      </c>
      <c r="F121" s="78">
        <v>33</v>
      </c>
      <c r="G121" s="231">
        <v>80</v>
      </c>
      <c r="H121" s="78">
        <v>80</v>
      </c>
      <c r="I121" s="78">
        <v>80</v>
      </c>
      <c r="J121" s="78">
        <v>80</v>
      </c>
      <c r="K121" s="78">
        <v>80</v>
      </c>
      <c r="L121" s="78">
        <v>80</v>
      </c>
      <c r="M121" s="78">
        <v>80</v>
      </c>
      <c r="N121" s="67" t="s">
        <v>14</v>
      </c>
      <c r="O121" s="92"/>
      <c r="P121" s="86"/>
      <c r="Q121" s="33"/>
      <c r="R121" s="33"/>
      <c r="S121" s="33"/>
      <c r="T121" s="33"/>
    </row>
    <row r="122" spans="1:20" ht="54.75" customHeight="1" x14ac:dyDescent="0.25">
      <c r="A122" s="67" t="s">
        <v>340</v>
      </c>
      <c r="B122" s="72" t="s">
        <v>341</v>
      </c>
      <c r="C122" s="73" t="s">
        <v>342</v>
      </c>
      <c r="D122" s="67" t="s">
        <v>22</v>
      </c>
      <c r="E122" s="78">
        <v>100</v>
      </c>
      <c r="F122" s="78">
        <v>100</v>
      </c>
      <c r="G122" s="78">
        <v>100</v>
      </c>
      <c r="H122" s="78">
        <v>100</v>
      </c>
      <c r="I122" s="78">
        <v>100</v>
      </c>
      <c r="J122" s="78">
        <v>100</v>
      </c>
      <c r="K122" s="78">
        <v>100</v>
      </c>
      <c r="L122" s="78">
        <v>100</v>
      </c>
      <c r="M122" s="78">
        <v>100</v>
      </c>
      <c r="N122" s="67" t="s">
        <v>14</v>
      </c>
      <c r="O122" s="91"/>
      <c r="P122" s="33"/>
      <c r="Q122" s="33"/>
      <c r="R122" s="33"/>
      <c r="S122" s="33"/>
      <c r="T122" s="33"/>
    </row>
    <row r="123" spans="1:20" ht="54.75" customHeight="1" x14ac:dyDescent="0.25">
      <c r="A123" s="67" t="s">
        <v>343</v>
      </c>
      <c r="B123" s="72" t="s">
        <v>344</v>
      </c>
      <c r="C123" s="73" t="s">
        <v>345</v>
      </c>
      <c r="D123" s="67" t="s">
        <v>22</v>
      </c>
      <c r="E123" s="78">
        <v>100</v>
      </c>
      <c r="F123" s="78">
        <v>100</v>
      </c>
      <c r="G123" s="78">
        <v>100</v>
      </c>
      <c r="H123" s="78">
        <v>100</v>
      </c>
      <c r="I123" s="78">
        <v>100</v>
      </c>
      <c r="J123" s="78">
        <v>100</v>
      </c>
      <c r="K123" s="78">
        <v>100</v>
      </c>
      <c r="L123" s="78">
        <v>100</v>
      </c>
      <c r="M123" s="78">
        <v>100</v>
      </c>
      <c r="N123" s="67" t="s">
        <v>14</v>
      </c>
      <c r="O123" s="91"/>
      <c r="P123" s="33"/>
      <c r="Q123" s="33"/>
      <c r="R123" s="33"/>
      <c r="S123" s="33"/>
      <c r="T123" s="33"/>
    </row>
    <row r="124" spans="1:20" ht="79.5" customHeight="1" x14ac:dyDescent="0.25">
      <c r="A124" s="67" t="s">
        <v>346</v>
      </c>
      <c r="B124" s="72" t="s">
        <v>347</v>
      </c>
      <c r="C124" s="73" t="s">
        <v>348</v>
      </c>
      <c r="D124" s="67" t="s">
        <v>22</v>
      </c>
      <c r="E124" s="78">
        <v>100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67" t="s">
        <v>14</v>
      </c>
      <c r="O124" s="89"/>
      <c r="P124" s="33"/>
      <c r="Q124" s="33"/>
      <c r="R124" s="33"/>
      <c r="S124" s="33"/>
      <c r="T124" s="33"/>
    </row>
    <row r="125" spans="1:20" ht="66" customHeight="1" x14ac:dyDescent="0.25">
      <c r="A125" s="67" t="s">
        <v>349</v>
      </c>
      <c r="B125" s="72" t="s">
        <v>350</v>
      </c>
      <c r="C125" s="73" t="s">
        <v>351</v>
      </c>
      <c r="D125" s="67" t="s">
        <v>22</v>
      </c>
      <c r="E125" s="78">
        <v>100</v>
      </c>
      <c r="F125" s="78">
        <v>100</v>
      </c>
      <c r="G125" s="78">
        <v>100</v>
      </c>
      <c r="H125" s="78">
        <v>100</v>
      </c>
      <c r="I125" s="78">
        <v>100</v>
      </c>
      <c r="J125" s="78">
        <v>100</v>
      </c>
      <c r="K125" s="78">
        <v>100</v>
      </c>
      <c r="L125" s="78">
        <v>100</v>
      </c>
      <c r="M125" s="78">
        <v>100</v>
      </c>
      <c r="N125" s="67" t="s">
        <v>14</v>
      </c>
      <c r="O125" s="89"/>
      <c r="P125" s="33"/>
      <c r="Q125" s="33"/>
      <c r="R125" s="33"/>
      <c r="S125" s="33"/>
      <c r="T125" s="33"/>
    </row>
    <row r="126" spans="1:20" ht="67.5" customHeight="1" x14ac:dyDescent="0.25">
      <c r="A126" s="218" t="s">
        <v>352</v>
      </c>
      <c r="B126" s="219" t="s">
        <v>353</v>
      </c>
      <c r="C126" s="73" t="s">
        <v>354</v>
      </c>
      <c r="D126" s="67" t="s">
        <v>22</v>
      </c>
      <c r="E126" s="78">
        <v>40</v>
      </c>
      <c r="F126" s="78">
        <v>50</v>
      </c>
      <c r="G126" s="78">
        <v>60</v>
      </c>
      <c r="H126" s="67" t="s">
        <v>14</v>
      </c>
      <c r="I126" s="67" t="s">
        <v>14</v>
      </c>
      <c r="J126" s="67" t="s">
        <v>14</v>
      </c>
      <c r="K126" s="67" t="s">
        <v>14</v>
      </c>
      <c r="L126" s="67" t="s">
        <v>14</v>
      </c>
      <c r="M126" s="67" t="s">
        <v>14</v>
      </c>
      <c r="N126" s="67" t="s">
        <v>14</v>
      </c>
      <c r="O126" s="69"/>
      <c r="P126" s="33"/>
      <c r="Q126" s="33"/>
      <c r="R126" s="33"/>
      <c r="S126" s="33"/>
      <c r="T126" s="33"/>
    </row>
    <row r="127" spans="1:20" x14ac:dyDescent="0.25">
      <c r="A127" s="93" t="s">
        <v>355</v>
      </c>
      <c r="B127" s="94" t="str">
        <f>'2 Задачи и структура'!B39:G39</f>
        <v>Комплекс процессных мероприятий «Организация отдыха детей и их оздоровления»</v>
      </c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1:20" x14ac:dyDescent="0.25">
      <c r="A128" s="377" t="s">
        <v>356</v>
      </c>
      <c r="B128" s="377"/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</row>
    <row r="129" spans="1:14" ht="51.75" customHeight="1" x14ac:dyDescent="0.25">
      <c r="A129" s="67" t="s">
        <v>85</v>
      </c>
      <c r="B129" s="72" t="s">
        <v>357</v>
      </c>
      <c r="C129" s="73" t="s">
        <v>358</v>
      </c>
      <c r="D129" s="67" t="s">
        <v>45</v>
      </c>
      <c r="E129" s="67">
        <v>18.271000000000001</v>
      </c>
      <c r="F129" s="67">
        <v>18</v>
      </c>
      <c r="G129" s="67">
        <v>18</v>
      </c>
      <c r="H129" s="67">
        <v>18</v>
      </c>
      <c r="I129" s="67">
        <v>18</v>
      </c>
      <c r="J129" s="67">
        <v>18</v>
      </c>
      <c r="K129" s="67">
        <v>18</v>
      </c>
      <c r="L129" s="67">
        <v>18</v>
      </c>
      <c r="M129" s="67">
        <v>18</v>
      </c>
      <c r="N129" s="67" t="s">
        <v>14</v>
      </c>
    </row>
    <row r="130" spans="1:14" ht="67.5" customHeight="1" x14ac:dyDescent="0.25">
      <c r="A130" s="67" t="s">
        <v>359</v>
      </c>
      <c r="B130" s="72" t="s">
        <v>360</v>
      </c>
      <c r="C130" s="73" t="s">
        <v>361</v>
      </c>
      <c r="D130" s="67" t="s">
        <v>22</v>
      </c>
      <c r="E130" s="78">
        <v>100</v>
      </c>
      <c r="F130" s="78">
        <v>95</v>
      </c>
      <c r="G130" s="78">
        <v>95</v>
      </c>
      <c r="H130" s="78">
        <v>95</v>
      </c>
      <c r="I130" s="78">
        <v>95</v>
      </c>
      <c r="J130" s="78">
        <v>95</v>
      </c>
      <c r="K130" s="78">
        <v>95</v>
      </c>
      <c r="L130" s="78">
        <v>95</v>
      </c>
      <c r="M130" s="78">
        <v>95</v>
      </c>
      <c r="N130" s="67" t="s">
        <v>14</v>
      </c>
    </row>
    <row r="131" spans="1:14" ht="120" customHeight="1" x14ac:dyDescent="0.25">
      <c r="A131" s="354" t="s">
        <v>362</v>
      </c>
      <c r="B131" s="355" t="s">
        <v>363</v>
      </c>
      <c r="C131" s="361" t="s">
        <v>364</v>
      </c>
      <c r="D131" s="354" t="s">
        <v>199</v>
      </c>
      <c r="E131" s="354">
        <v>5</v>
      </c>
      <c r="F131" s="354">
        <v>1</v>
      </c>
      <c r="G131" s="354">
        <v>2</v>
      </c>
      <c r="H131" s="354">
        <v>2</v>
      </c>
      <c r="I131" s="354">
        <v>2</v>
      </c>
      <c r="J131" s="354">
        <v>2</v>
      </c>
      <c r="K131" s="354">
        <v>2</v>
      </c>
      <c r="L131" s="354">
        <v>2</v>
      </c>
      <c r="M131" s="357">
        <v>2</v>
      </c>
      <c r="N131" s="357" t="s">
        <v>14</v>
      </c>
    </row>
    <row r="132" spans="1:14" ht="69" customHeight="1" x14ac:dyDescent="0.25">
      <c r="A132" s="354"/>
      <c r="B132" s="355"/>
      <c r="C132" s="362"/>
      <c r="D132" s="354"/>
      <c r="E132" s="354"/>
      <c r="F132" s="354"/>
      <c r="G132" s="354"/>
      <c r="H132" s="354"/>
      <c r="I132" s="354"/>
      <c r="J132" s="354"/>
      <c r="K132" s="354"/>
      <c r="L132" s="354"/>
      <c r="M132" s="378"/>
      <c r="N132" s="378"/>
    </row>
    <row r="133" spans="1:14" x14ac:dyDescent="0.25">
      <c r="B133" s="11"/>
      <c r="C133" s="11"/>
    </row>
  </sheetData>
  <customSheetViews>
    <customSheetView guid="{F180D41F-39FE-4EA2-9EE9-97DC00584AD7}" scale="90" showPageBreaks="1" printArea="1" hiddenRows="1" view="pageBreakPreview">
      <pane ySplit="7" topLeftCell="A68" activePane="bottomLeft" state="frozen"/>
      <selection pane="bottomLeft" activeCell="B60" sqref="B60"/>
      <pageMargins left="0.23622047244094491" right="0.23622047244094491" top="0.35433070866141736" bottom="0.35433070866141736" header="0.31496062992125984" footer="0.31496062992125984"/>
      <pageSetup paperSize="9" scale="61" fitToHeight="0" orientation="landscape" r:id="rId1"/>
    </customSheetView>
    <customSheetView guid="{A2977851-3B80-4498-9AB5-18B18897B622}" scale="90" showPageBreaks="1" printArea="1" hiddenRows="1" view="pageBreakPreview">
      <pane ySplit="7" topLeftCell="A68" activePane="bottomLeft" state="frozen"/>
      <selection pane="bottomLeft" activeCell="B60" sqref="B60"/>
      <pageMargins left="0.23622047244094491" right="0.23622047244094491" top="0.35433070866141736" bottom="0.35433070866141736" header="0.31496062992125984" footer="0.31496062992125984"/>
      <pageSetup paperSize="9" scale="61" fitToHeight="0" orientation="landscape" r:id="rId2"/>
    </customSheetView>
    <customSheetView guid="{115C465B-3F01-4231-8C34-487E17311F2B}" scale="90" showPageBreaks="1" printArea="1" hiddenRows="1" view="pageBreakPreview">
      <pane ySplit="7" topLeftCell="A92" activePane="bottomLeft" state="frozen"/>
      <selection pane="bottomLeft" activeCell="G95" sqref="G95"/>
      <pageMargins left="0.23622047244094491" right="0.23622047244094491" top="0.35433070866141736" bottom="0.35433070866141736" header="0.31496062992125984" footer="0.31496062992125984"/>
      <pageSetup paperSize="9" scale="61" fitToHeight="0" orientation="landscape" r:id="rId3"/>
    </customSheetView>
  </customSheetViews>
  <mergeCells count="109">
    <mergeCell ref="N100:N106"/>
    <mergeCell ref="A108:N108"/>
    <mergeCell ref="A109:N109"/>
    <mergeCell ref="A112:M112"/>
    <mergeCell ref="A113:M113"/>
    <mergeCell ref="A128:N128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A87:M87"/>
    <mergeCell ref="C89:C90"/>
    <mergeCell ref="A100:A106"/>
    <mergeCell ref="B100:B106"/>
    <mergeCell ref="D100:D106"/>
    <mergeCell ref="E100:E106"/>
    <mergeCell ref="F100:F106"/>
    <mergeCell ref="G100:G106"/>
    <mergeCell ref="H100:H106"/>
    <mergeCell ref="I100:I106"/>
    <mergeCell ref="J100:J106"/>
    <mergeCell ref="K100:K106"/>
    <mergeCell ref="L100:L106"/>
    <mergeCell ref="M100:M106"/>
    <mergeCell ref="C98:C99"/>
    <mergeCell ref="L48:L54"/>
    <mergeCell ref="M48:M54"/>
    <mergeCell ref="N48:N54"/>
    <mergeCell ref="C56:C59"/>
    <mergeCell ref="O56:O58"/>
    <mergeCell ref="C62:C65"/>
    <mergeCell ref="A76:M76"/>
    <mergeCell ref="A77:M77"/>
    <mergeCell ref="A86:M86"/>
    <mergeCell ref="C74:C75"/>
    <mergeCell ref="G33:G34"/>
    <mergeCell ref="H33:H34"/>
    <mergeCell ref="I33:I34"/>
    <mergeCell ref="J33:J34"/>
    <mergeCell ref="K33:K34"/>
    <mergeCell ref="C42:C43"/>
    <mergeCell ref="A48:A54"/>
    <mergeCell ref="B48:B54"/>
    <mergeCell ref="D48:D54"/>
    <mergeCell ref="E48:E54"/>
    <mergeCell ref="F48:F54"/>
    <mergeCell ref="G48:G54"/>
    <mergeCell ref="H48:H54"/>
    <mergeCell ref="I48:I54"/>
    <mergeCell ref="J48:J54"/>
    <mergeCell ref="K48:K54"/>
    <mergeCell ref="I26:I32"/>
    <mergeCell ref="J26:J32"/>
    <mergeCell ref="K26:K32"/>
    <mergeCell ref="L26:L32"/>
    <mergeCell ref="M26:M30"/>
    <mergeCell ref="N33:N34"/>
    <mergeCell ref="A37:A41"/>
    <mergeCell ref="B37:B41"/>
    <mergeCell ref="D37:D41"/>
    <mergeCell ref="E37:E41"/>
    <mergeCell ref="F37:F41"/>
    <mergeCell ref="G37:G41"/>
    <mergeCell ref="H37:H41"/>
    <mergeCell ref="I37:I41"/>
    <mergeCell ref="J37:J41"/>
    <mergeCell ref="K37:K41"/>
    <mergeCell ref="L37:L41"/>
    <mergeCell ref="M37:M41"/>
    <mergeCell ref="N37:N41"/>
    <mergeCell ref="A33:A34"/>
    <mergeCell ref="B33:B34"/>
    <mergeCell ref="D33:D34"/>
    <mergeCell ref="E33:E34"/>
    <mergeCell ref="F33:F34"/>
    <mergeCell ref="L33:L34"/>
    <mergeCell ref="M33:M34"/>
    <mergeCell ref="G1:O1"/>
    <mergeCell ref="A3:N3"/>
    <mergeCell ref="A5:A6"/>
    <mergeCell ref="B5:B6"/>
    <mergeCell ref="C5:C6"/>
    <mergeCell ref="D5:D6"/>
    <mergeCell ref="E5:E6"/>
    <mergeCell ref="F5:M5"/>
    <mergeCell ref="N5:N6"/>
    <mergeCell ref="A8:M8"/>
    <mergeCell ref="A9:M9"/>
    <mergeCell ref="A15:M15"/>
    <mergeCell ref="A16:M16"/>
    <mergeCell ref="A22:M22"/>
    <mergeCell ref="A23:M23"/>
    <mergeCell ref="A26:A32"/>
    <mergeCell ref="B26:B32"/>
    <mergeCell ref="D26:D32"/>
    <mergeCell ref="E26:E32"/>
    <mergeCell ref="F26:F32"/>
    <mergeCell ref="G26:G32"/>
    <mergeCell ref="H26:H32"/>
  </mergeCells>
  <pageMargins left="0.23622047244094491" right="0.23622047244094491" top="0.35433070866141736" bottom="0.35433070866141736" header="0.31496062992125984" footer="0.31496062992125984"/>
  <pageSetup paperSize="9" scale="61" fitToHeight="0" orientation="landscape" r:id="rId4"/>
  <rowBreaks count="3" manualBreakCount="3">
    <brk id="14" max="13" man="1"/>
    <brk id="85" max="13" man="1"/>
    <brk id="12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view="pageBreakPreview" topLeftCell="A118" workbookViewId="0">
      <selection activeCell="E98" sqref="E98:N116"/>
    </sheetView>
  </sheetViews>
  <sheetFormatPr defaultRowHeight="15" x14ac:dyDescent="0.25"/>
  <cols>
    <col min="1" max="1" width="5.28515625" style="2" customWidth="1"/>
    <col min="2" max="2" width="30.7109375" style="2" customWidth="1"/>
    <col min="3" max="3" width="13.5703125" customWidth="1"/>
    <col min="5" max="5" width="12.5703125" customWidth="1"/>
    <col min="6" max="6" width="13" customWidth="1"/>
    <col min="7" max="8" width="13.85546875" customWidth="1"/>
    <col min="9" max="9" width="13.7109375" customWidth="1"/>
    <col min="10" max="10" width="13.140625" customWidth="1"/>
    <col min="11" max="11" width="14.5703125" customWidth="1"/>
    <col min="12" max="12" width="11.85546875" customWidth="1"/>
    <col min="13" max="13" width="13" customWidth="1"/>
    <col min="14" max="14" width="13.140625" customWidth="1"/>
    <col min="15" max="15" width="15.85546875" style="2" customWidth="1"/>
  </cols>
  <sheetData>
    <row r="1" spans="1:15" ht="63" customHeight="1" x14ac:dyDescent="0.25">
      <c r="K1" s="299" t="s">
        <v>365</v>
      </c>
      <c r="L1" s="299"/>
      <c r="M1" s="299"/>
      <c r="N1" s="299"/>
      <c r="O1" s="299"/>
    </row>
    <row r="3" spans="1:15" ht="15" customHeight="1" x14ac:dyDescent="0.25">
      <c r="A3" s="300" t="s">
        <v>366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5" spans="1:15" ht="47.25" customHeight="1" x14ac:dyDescent="0.25">
      <c r="A5" s="379" t="s">
        <v>2</v>
      </c>
      <c r="B5" s="379" t="s">
        <v>367</v>
      </c>
      <c r="C5" s="380" t="s">
        <v>368</v>
      </c>
      <c r="D5" s="380" t="s">
        <v>369</v>
      </c>
      <c r="E5" s="380"/>
      <c r="F5" s="380" t="s">
        <v>370</v>
      </c>
      <c r="G5" s="380"/>
      <c r="H5" s="380"/>
      <c r="I5" s="380"/>
      <c r="J5" s="380"/>
      <c r="K5" s="380"/>
      <c r="L5" s="380"/>
      <c r="M5" s="380"/>
      <c r="N5" s="380"/>
      <c r="O5" s="379" t="s">
        <v>10</v>
      </c>
    </row>
    <row r="6" spans="1:15" ht="51.75" customHeight="1" x14ac:dyDescent="0.25">
      <c r="A6" s="379"/>
      <c r="B6" s="379"/>
      <c r="C6" s="380"/>
      <c r="D6" s="98" t="s">
        <v>371</v>
      </c>
      <c r="E6" s="98" t="s">
        <v>372</v>
      </c>
      <c r="F6" s="98" t="s">
        <v>373</v>
      </c>
      <c r="G6" s="98" t="s">
        <v>374</v>
      </c>
      <c r="H6" s="98" t="s">
        <v>375</v>
      </c>
      <c r="I6" s="98" t="s">
        <v>376</v>
      </c>
      <c r="J6" s="98" t="s">
        <v>377</v>
      </c>
      <c r="K6" s="98" t="s">
        <v>378</v>
      </c>
      <c r="L6" s="98" t="s">
        <v>379</v>
      </c>
      <c r="M6" s="98" t="s">
        <v>380</v>
      </c>
      <c r="N6" s="99" t="s">
        <v>381</v>
      </c>
      <c r="O6" s="379"/>
    </row>
    <row r="7" spans="1:15" x14ac:dyDescent="0.25">
      <c r="A7" s="97">
        <v>1</v>
      </c>
      <c r="B7" s="97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7">
        <v>15</v>
      </c>
    </row>
    <row r="8" spans="1:15" ht="25.5" customHeight="1" x14ac:dyDescent="0.25">
      <c r="A8" s="381" t="s">
        <v>382</v>
      </c>
      <c r="B8" s="382" t="s">
        <v>383</v>
      </c>
      <c r="C8" s="100" t="s">
        <v>384</v>
      </c>
      <c r="D8" s="101" t="s">
        <v>385</v>
      </c>
      <c r="E8" s="101" t="s">
        <v>385</v>
      </c>
      <c r="F8" s="102">
        <f>F9+F10</f>
        <v>20482300.800000001</v>
      </c>
      <c r="G8" s="102">
        <f t="shared" ref="G8:M8" si="0">G9+G10</f>
        <v>19722559</v>
      </c>
      <c r="H8" s="102">
        <f t="shared" si="0"/>
        <v>17198322.100000001</v>
      </c>
      <c r="I8" s="102">
        <f t="shared" si="0"/>
        <v>16480519.300000001</v>
      </c>
      <c r="J8" s="102">
        <f t="shared" si="0"/>
        <v>16480519.300000001</v>
      </c>
      <c r="K8" s="102">
        <f t="shared" si="0"/>
        <v>16480519.300000001</v>
      </c>
      <c r="L8" s="102">
        <f t="shared" si="0"/>
        <v>16480519.300000001</v>
      </c>
      <c r="M8" s="102">
        <f t="shared" si="0"/>
        <v>16480519.300000001</v>
      </c>
      <c r="N8" s="102">
        <f t="shared" ref="N8:N15" si="1">M8+L8+K8+J8+I8+H8+G8+F8</f>
        <v>139805778.40000001</v>
      </c>
      <c r="O8" s="383" t="s">
        <v>14</v>
      </c>
    </row>
    <row r="9" spans="1:15" x14ac:dyDescent="0.25">
      <c r="A9" s="381"/>
      <c r="B9" s="382"/>
      <c r="C9" s="103" t="s">
        <v>386</v>
      </c>
      <c r="D9" s="104">
        <v>835</v>
      </c>
      <c r="E9" s="104" t="s">
        <v>385</v>
      </c>
      <c r="F9" s="105">
        <f>F11+F16+F24+F76+F92+F120+F125+F132</f>
        <v>20405846.300000001</v>
      </c>
      <c r="G9" s="105">
        <f>G11+G16+G24+G76+G92+G120+G125+G132</f>
        <v>19636312.899999999</v>
      </c>
      <c r="H9" s="105">
        <f t="shared" ref="H9:M9" si="2">H11+H16+H24+H76+H92+H120+H125+H132</f>
        <v>17112076</v>
      </c>
      <c r="I9" s="105">
        <f t="shared" si="2"/>
        <v>16394273.200000001</v>
      </c>
      <c r="J9" s="105">
        <f t="shared" si="2"/>
        <v>16394273.200000001</v>
      </c>
      <c r="K9" s="105">
        <f t="shared" si="2"/>
        <v>16394273.200000001</v>
      </c>
      <c r="L9" s="105">
        <f t="shared" si="2"/>
        <v>16394273.200000001</v>
      </c>
      <c r="M9" s="105">
        <f t="shared" si="2"/>
        <v>16394273.200000001</v>
      </c>
      <c r="N9" s="105">
        <f t="shared" si="1"/>
        <v>139125601.20000002</v>
      </c>
      <c r="O9" s="384"/>
    </row>
    <row r="10" spans="1:15" x14ac:dyDescent="0.25">
      <c r="A10" s="381"/>
      <c r="B10" s="382"/>
      <c r="C10" s="104" t="s">
        <v>387</v>
      </c>
      <c r="D10" s="104">
        <v>891</v>
      </c>
      <c r="E10" s="104" t="s">
        <v>385</v>
      </c>
      <c r="F10" s="105">
        <f t="shared" ref="F10:M10" si="3">F25+F93</f>
        <v>76454.5</v>
      </c>
      <c r="G10" s="105">
        <f t="shared" si="3"/>
        <v>86246.099999999991</v>
      </c>
      <c r="H10" s="105">
        <f t="shared" si="3"/>
        <v>86246.099999999991</v>
      </c>
      <c r="I10" s="105">
        <f t="shared" si="3"/>
        <v>86246.099999999991</v>
      </c>
      <c r="J10" s="105">
        <f t="shared" si="3"/>
        <v>86246.099999999991</v>
      </c>
      <c r="K10" s="105">
        <f t="shared" si="3"/>
        <v>86246.099999999991</v>
      </c>
      <c r="L10" s="105">
        <f t="shared" si="3"/>
        <v>86246.099999999991</v>
      </c>
      <c r="M10" s="105">
        <f t="shared" si="3"/>
        <v>86246.099999999991</v>
      </c>
      <c r="N10" s="105">
        <f t="shared" si="1"/>
        <v>680177.2</v>
      </c>
      <c r="O10" s="385"/>
    </row>
    <row r="11" spans="1:15" ht="15" customHeight="1" x14ac:dyDescent="0.25">
      <c r="A11" s="386" t="s">
        <v>388</v>
      </c>
      <c r="B11" s="387" t="s">
        <v>389</v>
      </c>
      <c r="C11" s="101" t="s">
        <v>390</v>
      </c>
      <c r="D11" s="101"/>
      <c r="E11" s="107"/>
      <c r="F11" s="108">
        <f>F12+F13+F14+F15</f>
        <v>2196678.7000000002</v>
      </c>
      <c r="G11" s="108">
        <f t="shared" ref="G11:M11" si="4">G12+G13+G14+G15</f>
        <v>2077637.4</v>
      </c>
      <c r="H11" s="108">
        <f t="shared" si="4"/>
        <v>266140.79999999999</v>
      </c>
      <c r="I11" s="108">
        <f t="shared" si="4"/>
        <v>0</v>
      </c>
      <c r="J11" s="108">
        <f t="shared" si="4"/>
        <v>0</v>
      </c>
      <c r="K11" s="108">
        <f t="shared" si="4"/>
        <v>0</v>
      </c>
      <c r="L11" s="108">
        <f t="shared" si="4"/>
        <v>0</v>
      </c>
      <c r="M11" s="108">
        <f t="shared" si="4"/>
        <v>0</v>
      </c>
      <c r="N11" s="102">
        <f t="shared" si="1"/>
        <v>4540456.9000000004</v>
      </c>
      <c r="O11" s="388" t="s">
        <v>14</v>
      </c>
    </row>
    <row r="12" spans="1:15" x14ac:dyDescent="0.25">
      <c r="A12" s="386"/>
      <c r="B12" s="387"/>
      <c r="C12" s="110" t="s">
        <v>19</v>
      </c>
      <c r="D12" s="110">
        <v>835</v>
      </c>
      <c r="E12" s="111" t="s">
        <v>391</v>
      </c>
      <c r="F12" s="290">
        <v>841505.2</v>
      </c>
      <c r="G12" s="290">
        <f>358165+946585-19750-30000</f>
        <v>1255000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0">
        <v>0</v>
      </c>
      <c r="N12" s="291">
        <f t="shared" si="1"/>
        <v>2096505.2</v>
      </c>
      <c r="O12" s="389"/>
    </row>
    <row r="13" spans="1:15" x14ac:dyDescent="0.25">
      <c r="A13" s="386"/>
      <c r="B13" s="387"/>
      <c r="C13" s="110" t="s">
        <v>19</v>
      </c>
      <c r="D13" s="110">
        <v>835</v>
      </c>
      <c r="E13" s="111" t="s">
        <v>392</v>
      </c>
      <c r="F13" s="112">
        <v>7000</v>
      </c>
      <c r="G13" s="112">
        <v>6550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3">
        <f t="shared" si="1"/>
        <v>13550</v>
      </c>
      <c r="O13" s="389"/>
    </row>
    <row r="14" spans="1:15" x14ac:dyDescent="0.25">
      <c r="A14" s="386"/>
      <c r="B14" s="387"/>
      <c r="C14" s="110" t="s">
        <v>19</v>
      </c>
      <c r="D14" s="110">
        <v>835</v>
      </c>
      <c r="E14" s="111" t="s">
        <v>393</v>
      </c>
      <c r="F14" s="112">
        <v>5182.0999999999995</v>
      </c>
      <c r="G14" s="112">
        <v>1619.4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3">
        <f t="shared" si="1"/>
        <v>6801.5</v>
      </c>
      <c r="O14" s="389"/>
    </row>
    <row r="15" spans="1:15" x14ac:dyDescent="0.25">
      <c r="A15" s="386"/>
      <c r="B15" s="387"/>
      <c r="C15" s="110" t="s">
        <v>19</v>
      </c>
      <c r="D15" s="110">
        <v>835</v>
      </c>
      <c r="E15" s="111" t="s">
        <v>394</v>
      </c>
      <c r="F15" s="112">
        <v>1342991.4000000001</v>
      </c>
      <c r="G15" s="112">
        <v>814468</v>
      </c>
      <c r="H15" s="112">
        <v>266140.79999999999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3">
        <f t="shared" si="1"/>
        <v>2423600.2000000002</v>
      </c>
      <c r="O15" s="390"/>
    </row>
    <row r="16" spans="1:15" ht="15" customHeight="1" x14ac:dyDescent="0.25">
      <c r="A16" s="386" t="s">
        <v>395</v>
      </c>
      <c r="B16" s="387" t="s">
        <v>396</v>
      </c>
      <c r="C16" s="101" t="s">
        <v>390</v>
      </c>
      <c r="D16" s="101"/>
      <c r="E16" s="107"/>
      <c r="F16" s="108">
        <f>F17+F18+F20+F21+F22+F19</f>
        <v>53016.4</v>
      </c>
      <c r="G16" s="108">
        <f t="shared" ref="G16:M16" si="5">G17+G18+G20+G21+G22+G19</f>
        <v>99146.3</v>
      </c>
      <c r="H16" s="108">
        <f t="shared" si="5"/>
        <v>0</v>
      </c>
      <c r="I16" s="108">
        <f t="shared" si="5"/>
        <v>0</v>
      </c>
      <c r="J16" s="108">
        <f t="shared" si="5"/>
        <v>0</v>
      </c>
      <c r="K16" s="108">
        <f t="shared" si="5"/>
        <v>0</v>
      </c>
      <c r="L16" s="108">
        <f t="shared" si="5"/>
        <v>0</v>
      </c>
      <c r="M16" s="108">
        <f t="shared" si="5"/>
        <v>0</v>
      </c>
      <c r="N16" s="108">
        <f>N17+N18+N20+N21+N22+N19</f>
        <v>152162.70000000001</v>
      </c>
      <c r="O16" s="391" t="s">
        <v>14</v>
      </c>
    </row>
    <row r="17" spans="1:15" x14ac:dyDescent="0.25">
      <c r="A17" s="386"/>
      <c r="B17" s="387"/>
      <c r="C17" s="110" t="s">
        <v>19</v>
      </c>
      <c r="D17" s="110">
        <v>835</v>
      </c>
      <c r="E17" s="111" t="s">
        <v>397</v>
      </c>
      <c r="F17" s="112">
        <f>9107+168.9</f>
        <v>9275.9</v>
      </c>
      <c r="G17" s="112">
        <v>9355.7000000000007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3">
        <f t="shared" ref="N17:N75" si="6">M17+L17+K17+J17+I17+H17+G17+F17</f>
        <v>18631.599999999999</v>
      </c>
      <c r="O17" s="392"/>
    </row>
    <row r="18" spans="1:15" x14ac:dyDescent="0.25">
      <c r="A18" s="386"/>
      <c r="B18" s="387"/>
      <c r="C18" s="110" t="s">
        <v>19</v>
      </c>
      <c r="D18" s="110">
        <v>835</v>
      </c>
      <c r="E18" s="114" t="s">
        <v>398</v>
      </c>
      <c r="F18" s="115">
        <v>34823.199999999997</v>
      </c>
      <c r="G18" s="115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3">
        <f t="shared" si="6"/>
        <v>34823.199999999997</v>
      </c>
      <c r="O18" s="392"/>
    </row>
    <row r="19" spans="1:15" s="11" customFormat="1" x14ac:dyDescent="0.25">
      <c r="A19" s="386"/>
      <c r="B19" s="387"/>
      <c r="C19" s="110" t="s">
        <v>19</v>
      </c>
      <c r="D19" s="110">
        <v>835</v>
      </c>
      <c r="E19" s="114" t="s">
        <v>399</v>
      </c>
      <c r="F19" s="115">
        <v>0</v>
      </c>
      <c r="G19" s="115">
        <v>69256.7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3">
        <f t="shared" si="6"/>
        <v>69256.7</v>
      </c>
      <c r="O19" s="392"/>
    </row>
    <row r="20" spans="1:15" ht="14.25" customHeight="1" x14ac:dyDescent="0.25">
      <c r="A20" s="386"/>
      <c r="B20" s="387"/>
      <c r="C20" s="110" t="s">
        <v>19</v>
      </c>
      <c r="D20" s="110">
        <v>835</v>
      </c>
      <c r="E20" s="111" t="s">
        <v>400</v>
      </c>
      <c r="F20" s="112">
        <v>1202.5</v>
      </c>
      <c r="G20" s="112">
        <v>1202.5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3">
        <f t="shared" si="6"/>
        <v>2405</v>
      </c>
      <c r="O20" s="392"/>
    </row>
    <row r="21" spans="1:15" ht="15" customHeight="1" x14ac:dyDescent="0.25">
      <c r="A21" s="386"/>
      <c r="B21" s="387"/>
      <c r="C21" s="110" t="s">
        <v>19</v>
      </c>
      <c r="D21" s="110" t="s">
        <v>401</v>
      </c>
      <c r="E21" s="111" t="s">
        <v>402</v>
      </c>
      <c r="F21" s="112">
        <v>7714.8</v>
      </c>
      <c r="G21" s="112">
        <v>10752.6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3">
        <f t="shared" si="6"/>
        <v>18467.400000000001</v>
      </c>
      <c r="O21" s="392"/>
    </row>
    <row r="22" spans="1:15" x14ac:dyDescent="0.25">
      <c r="A22" s="386"/>
      <c r="B22" s="387"/>
      <c r="C22" s="110" t="s">
        <v>19</v>
      </c>
      <c r="D22" s="110" t="s">
        <v>401</v>
      </c>
      <c r="E22" s="111" t="s">
        <v>403</v>
      </c>
      <c r="F22" s="112">
        <v>0</v>
      </c>
      <c r="G22" s="112">
        <v>8578.7999999999993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3">
        <f t="shared" si="6"/>
        <v>8578.7999999999993</v>
      </c>
      <c r="O22" s="392"/>
    </row>
    <row r="23" spans="1:15" ht="15" customHeight="1" x14ac:dyDescent="0.25">
      <c r="A23" s="386" t="s">
        <v>404</v>
      </c>
      <c r="B23" s="387" t="s">
        <v>405</v>
      </c>
      <c r="C23" s="101" t="s">
        <v>390</v>
      </c>
      <c r="D23" s="101" t="s">
        <v>385</v>
      </c>
      <c r="E23" s="101" t="s">
        <v>385</v>
      </c>
      <c r="F23" s="102">
        <f>F24+F25</f>
        <v>6812299.5999999987</v>
      </c>
      <c r="G23" s="102">
        <f>G24+G25</f>
        <v>6460920.4000000004</v>
      </c>
      <c r="H23" s="102">
        <f t="shared" ref="H23:M23" si="7">H24+H25</f>
        <v>6173225.3999999994</v>
      </c>
      <c r="I23" s="102">
        <f t="shared" si="7"/>
        <v>6132707.7999999998</v>
      </c>
      <c r="J23" s="102">
        <f t="shared" si="7"/>
        <v>6132707.7999999998</v>
      </c>
      <c r="K23" s="102">
        <f t="shared" si="7"/>
        <v>6132707.7999999998</v>
      </c>
      <c r="L23" s="102">
        <f t="shared" si="7"/>
        <v>6132707.7999999998</v>
      </c>
      <c r="M23" s="102">
        <f t="shared" si="7"/>
        <v>6132707.7999999998</v>
      </c>
      <c r="N23" s="102">
        <f t="shared" si="6"/>
        <v>50109984.399999999</v>
      </c>
      <c r="O23" s="109" t="s">
        <v>14</v>
      </c>
    </row>
    <row r="24" spans="1:15" x14ac:dyDescent="0.25">
      <c r="A24" s="386"/>
      <c r="B24" s="387"/>
      <c r="C24" s="110" t="s">
        <v>19</v>
      </c>
      <c r="D24" s="110">
        <v>835</v>
      </c>
      <c r="E24" s="110" t="s">
        <v>385</v>
      </c>
      <c r="F24" s="113">
        <f>F26+F27+F28+F29+F30+F31+F32+F33+F34+F35+F37+F38+F40+F41+F42+F43+F44+F45+F46+F47+F48+F49+F50+F57+F58+F59+F61+F62+F63+F64+F66+F67+F70+F71+F72+F73+F74+F51+F52+F53+F54+F60+F55+F65+F56+F68+F69</f>
        <v>6740845.0999999987</v>
      </c>
      <c r="G24" s="113">
        <f t="shared" ref="G24:M24" si="8">G26+G27+G28+G29+G30+G31+G32+G33+G34+G35+G37+G38+G40+G41+G42+G43+G44+G45+G46+G47+G48+G49+G50+G57+G58+G59+G61+G62+G63+G64+G66+G67+G70+G71+G72+G73+G74+G51+G52+G53+G54+G60+G55+G65+G56+G68+G69</f>
        <v>6380074.3000000007</v>
      </c>
      <c r="H24" s="113">
        <f t="shared" si="8"/>
        <v>6092379.2999999998</v>
      </c>
      <c r="I24" s="113">
        <f t="shared" si="8"/>
        <v>6051861.7000000002</v>
      </c>
      <c r="J24" s="113">
        <f t="shared" si="8"/>
        <v>6051861.7000000002</v>
      </c>
      <c r="K24" s="113">
        <f t="shared" si="8"/>
        <v>6051861.7000000002</v>
      </c>
      <c r="L24" s="113">
        <f t="shared" si="8"/>
        <v>6051861.7000000002</v>
      </c>
      <c r="M24" s="113">
        <f t="shared" si="8"/>
        <v>6051861.7000000002</v>
      </c>
      <c r="N24" s="113">
        <f t="shared" si="6"/>
        <v>49472607.199999996</v>
      </c>
      <c r="O24" s="116"/>
    </row>
    <row r="25" spans="1:15" x14ac:dyDescent="0.25">
      <c r="A25" s="386"/>
      <c r="B25" s="387"/>
      <c r="C25" s="110" t="s">
        <v>387</v>
      </c>
      <c r="D25" s="110">
        <v>891</v>
      </c>
      <c r="E25" s="110" t="s">
        <v>385</v>
      </c>
      <c r="F25" s="113">
        <f t="shared" ref="F25:M25" si="9">SUM(F36,F39)</f>
        <v>71454.5</v>
      </c>
      <c r="G25" s="113">
        <f t="shared" si="9"/>
        <v>80846.099999999991</v>
      </c>
      <c r="H25" s="113">
        <f t="shared" si="9"/>
        <v>80846.099999999991</v>
      </c>
      <c r="I25" s="113">
        <f t="shared" si="9"/>
        <v>80846.099999999991</v>
      </c>
      <c r="J25" s="113">
        <f t="shared" si="9"/>
        <v>80846.099999999991</v>
      </c>
      <c r="K25" s="113">
        <f t="shared" si="9"/>
        <v>80846.099999999991</v>
      </c>
      <c r="L25" s="113">
        <f t="shared" si="9"/>
        <v>80846.099999999991</v>
      </c>
      <c r="M25" s="113">
        <f t="shared" si="9"/>
        <v>80846.099999999991</v>
      </c>
      <c r="N25" s="113">
        <f t="shared" si="6"/>
        <v>637377.19999999995</v>
      </c>
      <c r="O25" s="116"/>
    </row>
    <row r="26" spans="1:15" x14ac:dyDescent="0.25">
      <c r="A26" s="386"/>
      <c r="B26" s="387"/>
      <c r="C26" s="110" t="s">
        <v>19</v>
      </c>
      <c r="D26" s="110">
        <v>835</v>
      </c>
      <c r="E26" s="111" t="s">
        <v>406</v>
      </c>
      <c r="F26" s="113">
        <v>137335</v>
      </c>
      <c r="G26" s="113">
        <v>167543.70000000001</v>
      </c>
      <c r="H26" s="113">
        <v>167543.70000000001</v>
      </c>
      <c r="I26" s="113">
        <v>167543.70000000001</v>
      </c>
      <c r="J26" s="113">
        <v>167543.70000000001</v>
      </c>
      <c r="K26" s="113">
        <v>167543.70000000001</v>
      </c>
      <c r="L26" s="113">
        <v>167543.70000000001</v>
      </c>
      <c r="M26" s="113">
        <v>167543.70000000001</v>
      </c>
      <c r="N26" s="113">
        <f t="shared" si="6"/>
        <v>1310140.8999999999</v>
      </c>
      <c r="O26" s="116"/>
    </row>
    <row r="27" spans="1:15" x14ac:dyDescent="0.25">
      <c r="A27" s="386"/>
      <c r="B27" s="387"/>
      <c r="C27" s="110" t="s">
        <v>19</v>
      </c>
      <c r="D27" s="110">
        <v>835</v>
      </c>
      <c r="E27" s="111" t="s">
        <v>407</v>
      </c>
      <c r="F27" s="113">
        <f>52176.6-916.4</f>
        <v>51260.2</v>
      </c>
      <c r="G27" s="113">
        <v>56186.7</v>
      </c>
      <c r="H27" s="113">
        <v>56186.7</v>
      </c>
      <c r="I27" s="113">
        <v>56186.7</v>
      </c>
      <c r="J27" s="113">
        <v>56186.7</v>
      </c>
      <c r="K27" s="113">
        <v>56186.7</v>
      </c>
      <c r="L27" s="113">
        <v>56186.7</v>
      </c>
      <c r="M27" s="113">
        <v>56186.7</v>
      </c>
      <c r="N27" s="113">
        <f t="shared" si="6"/>
        <v>444567.10000000003</v>
      </c>
      <c r="O27" s="116"/>
    </row>
    <row r="28" spans="1:15" x14ac:dyDescent="0.25">
      <c r="A28" s="386"/>
      <c r="B28" s="387"/>
      <c r="C28" s="110" t="s">
        <v>19</v>
      </c>
      <c r="D28" s="110">
        <v>835</v>
      </c>
      <c r="E28" s="111" t="s">
        <v>408</v>
      </c>
      <c r="F28" s="113">
        <f>27983.6-1852.1</f>
        <v>26131.5</v>
      </c>
      <c r="G28" s="113">
        <v>25427.3</v>
      </c>
      <c r="H28" s="113">
        <v>25427.3</v>
      </c>
      <c r="I28" s="113">
        <v>25427.3</v>
      </c>
      <c r="J28" s="113">
        <v>25427.3</v>
      </c>
      <c r="K28" s="113">
        <v>25427.3</v>
      </c>
      <c r="L28" s="113">
        <v>25427.3</v>
      </c>
      <c r="M28" s="113">
        <v>25427.3</v>
      </c>
      <c r="N28" s="113">
        <f t="shared" si="6"/>
        <v>204122.59999999998</v>
      </c>
      <c r="O28" s="116"/>
    </row>
    <row r="29" spans="1:15" x14ac:dyDescent="0.25">
      <c r="A29" s="386"/>
      <c r="B29" s="387"/>
      <c r="C29" s="110" t="s">
        <v>19</v>
      </c>
      <c r="D29" s="110">
        <v>835</v>
      </c>
      <c r="E29" s="111" t="s">
        <v>409</v>
      </c>
      <c r="F29" s="112">
        <f>379.6-48.5</f>
        <v>331.1</v>
      </c>
      <c r="G29" s="112">
        <v>321.2</v>
      </c>
      <c r="H29" s="112">
        <v>321.2</v>
      </c>
      <c r="I29" s="112">
        <v>321.2</v>
      </c>
      <c r="J29" s="112">
        <v>321.2</v>
      </c>
      <c r="K29" s="112">
        <v>321.2</v>
      </c>
      <c r="L29" s="112">
        <v>321.2</v>
      </c>
      <c r="M29" s="112">
        <v>321.2</v>
      </c>
      <c r="N29" s="113">
        <f t="shared" si="6"/>
        <v>2579.5</v>
      </c>
      <c r="O29" s="116"/>
    </row>
    <row r="30" spans="1:15" x14ac:dyDescent="0.25">
      <c r="A30" s="386"/>
      <c r="B30" s="387"/>
      <c r="C30" s="110" t="s">
        <v>19</v>
      </c>
      <c r="D30" s="110">
        <v>835</v>
      </c>
      <c r="E30" s="111" t="s">
        <v>410</v>
      </c>
      <c r="F30" s="113">
        <f>11426.3-529.8</f>
        <v>10896.5</v>
      </c>
      <c r="G30" s="113">
        <v>10078.200000000001</v>
      </c>
      <c r="H30" s="113">
        <v>10078.200000000001</v>
      </c>
      <c r="I30" s="113">
        <v>10078.200000000001</v>
      </c>
      <c r="J30" s="113">
        <v>10078.200000000001</v>
      </c>
      <c r="K30" s="113">
        <v>10078.200000000001</v>
      </c>
      <c r="L30" s="113">
        <v>10078.200000000001</v>
      </c>
      <c r="M30" s="113">
        <v>10078.200000000001</v>
      </c>
      <c r="N30" s="113">
        <f t="shared" si="6"/>
        <v>81443.899999999994</v>
      </c>
      <c r="O30" s="116"/>
    </row>
    <row r="31" spans="1:15" x14ac:dyDescent="0.25">
      <c r="A31" s="386"/>
      <c r="B31" s="387"/>
      <c r="C31" s="110" t="s">
        <v>19</v>
      </c>
      <c r="D31" s="110">
        <v>835</v>
      </c>
      <c r="E31" s="111" t="s">
        <v>411</v>
      </c>
      <c r="F31" s="113">
        <f>6193.7+216</f>
        <v>6409.7</v>
      </c>
      <c r="G31" s="113">
        <v>8561.7000000000007</v>
      </c>
      <c r="H31" s="113">
        <v>8561.7000000000007</v>
      </c>
      <c r="I31" s="113">
        <v>8561.7000000000007</v>
      </c>
      <c r="J31" s="113">
        <v>8561.7000000000007</v>
      </c>
      <c r="K31" s="113">
        <v>8561.7000000000007</v>
      </c>
      <c r="L31" s="113">
        <v>8561.7000000000007</v>
      </c>
      <c r="M31" s="113">
        <v>8561.7000000000007</v>
      </c>
      <c r="N31" s="113">
        <f t="shared" si="6"/>
        <v>66341.599999999991</v>
      </c>
      <c r="O31" s="116"/>
    </row>
    <row r="32" spans="1:15" x14ac:dyDescent="0.25">
      <c r="A32" s="386"/>
      <c r="B32" s="387"/>
      <c r="C32" s="110" t="s">
        <v>19</v>
      </c>
      <c r="D32" s="110">
        <v>835</v>
      </c>
      <c r="E32" s="111" t="s">
        <v>412</v>
      </c>
      <c r="F32" s="113">
        <f>21259.5+198</f>
        <v>21457.5</v>
      </c>
      <c r="G32" s="113">
        <v>35521.800000000003</v>
      </c>
      <c r="H32" s="113">
        <v>35521.800000000003</v>
      </c>
      <c r="I32" s="113">
        <v>35521.800000000003</v>
      </c>
      <c r="J32" s="113">
        <v>35521.800000000003</v>
      </c>
      <c r="K32" s="113">
        <v>35521.800000000003</v>
      </c>
      <c r="L32" s="113">
        <v>35521.800000000003</v>
      </c>
      <c r="M32" s="113">
        <v>35521.800000000003</v>
      </c>
      <c r="N32" s="113">
        <f t="shared" si="6"/>
        <v>270110.09999999998</v>
      </c>
      <c r="O32" s="116"/>
    </row>
    <row r="33" spans="1:15" x14ac:dyDescent="0.25">
      <c r="A33" s="386"/>
      <c r="B33" s="387"/>
      <c r="C33" s="110" t="s">
        <v>19</v>
      </c>
      <c r="D33" s="110">
        <v>835</v>
      </c>
      <c r="E33" s="111" t="s">
        <v>413</v>
      </c>
      <c r="F33" s="113">
        <f>573496-17624.9</f>
        <v>555871.1</v>
      </c>
      <c r="G33" s="113">
        <v>601964.4</v>
      </c>
      <c r="H33" s="113">
        <v>601964.4</v>
      </c>
      <c r="I33" s="113">
        <v>601964.4</v>
      </c>
      <c r="J33" s="113">
        <v>601964.4</v>
      </c>
      <c r="K33" s="113">
        <v>601964.4</v>
      </c>
      <c r="L33" s="113">
        <v>601964.4</v>
      </c>
      <c r="M33" s="113">
        <v>601964.4</v>
      </c>
      <c r="N33" s="113">
        <f t="shared" si="6"/>
        <v>4769621.8999999994</v>
      </c>
      <c r="O33" s="116"/>
    </row>
    <row r="34" spans="1:15" x14ac:dyDescent="0.25">
      <c r="A34" s="386"/>
      <c r="B34" s="387"/>
      <c r="C34" s="110" t="s">
        <v>19</v>
      </c>
      <c r="D34" s="110">
        <v>835</v>
      </c>
      <c r="E34" s="111" t="s">
        <v>414</v>
      </c>
      <c r="F34" s="113">
        <f>30087.1-1332.5</f>
        <v>28754.6</v>
      </c>
      <c r="G34" s="113">
        <v>33344.300000000003</v>
      </c>
      <c r="H34" s="113">
        <v>33344.300000000003</v>
      </c>
      <c r="I34" s="113">
        <v>33344.300000000003</v>
      </c>
      <c r="J34" s="113">
        <v>33344.300000000003</v>
      </c>
      <c r="K34" s="113">
        <v>33344.300000000003</v>
      </c>
      <c r="L34" s="113">
        <v>33344.300000000003</v>
      </c>
      <c r="M34" s="113">
        <v>33344.300000000003</v>
      </c>
      <c r="N34" s="113">
        <f t="shared" si="6"/>
        <v>262164.69999999995</v>
      </c>
      <c r="O34" s="116"/>
    </row>
    <row r="35" spans="1:15" x14ac:dyDescent="0.25">
      <c r="A35" s="386"/>
      <c r="B35" s="387"/>
      <c r="C35" s="110" t="s">
        <v>19</v>
      </c>
      <c r="D35" s="110">
        <v>835</v>
      </c>
      <c r="E35" s="111" t="s">
        <v>415</v>
      </c>
      <c r="F35" s="113">
        <f>1796053+47651.5</f>
        <v>1843704.5</v>
      </c>
      <c r="G35" s="113">
        <v>1930369.9</v>
      </c>
      <c r="H35" s="113">
        <v>1930369.9</v>
      </c>
      <c r="I35" s="113">
        <v>1930369.9</v>
      </c>
      <c r="J35" s="113">
        <v>1930369.9</v>
      </c>
      <c r="K35" s="113">
        <v>1930369.9</v>
      </c>
      <c r="L35" s="113">
        <v>1930369.9</v>
      </c>
      <c r="M35" s="113">
        <v>1930369.9</v>
      </c>
      <c r="N35" s="113">
        <f t="shared" si="6"/>
        <v>15356293.800000001</v>
      </c>
      <c r="O35" s="116"/>
    </row>
    <row r="36" spans="1:15" x14ac:dyDescent="0.25">
      <c r="A36" s="386"/>
      <c r="B36" s="387"/>
      <c r="C36" s="110" t="s">
        <v>387</v>
      </c>
      <c r="D36" s="110">
        <v>891</v>
      </c>
      <c r="E36" s="111" t="s">
        <v>415</v>
      </c>
      <c r="F36" s="113">
        <f>70914.5</f>
        <v>70914.5</v>
      </c>
      <c r="G36" s="113">
        <v>80285.7</v>
      </c>
      <c r="H36" s="113">
        <v>80285.7</v>
      </c>
      <c r="I36" s="113">
        <v>80285.7</v>
      </c>
      <c r="J36" s="113">
        <v>80285.7</v>
      </c>
      <c r="K36" s="113">
        <v>80285.7</v>
      </c>
      <c r="L36" s="113">
        <v>80285.7</v>
      </c>
      <c r="M36" s="113">
        <v>80285.7</v>
      </c>
      <c r="N36" s="113">
        <f t="shared" si="6"/>
        <v>632914.4</v>
      </c>
      <c r="O36" s="116"/>
    </row>
    <row r="37" spans="1:15" x14ac:dyDescent="0.25">
      <c r="A37" s="386"/>
      <c r="B37" s="387"/>
      <c r="C37" s="110" t="s">
        <v>19</v>
      </c>
      <c r="D37" s="110">
        <v>835</v>
      </c>
      <c r="E37" s="111" t="s">
        <v>416</v>
      </c>
      <c r="F37" s="112">
        <f>100-100</f>
        <v>0</v>
      </c>
      <c r="G37" s="112">
        <v>100</v>
      </c>
      <c r="H37" s="112">
        <v>100</v>
      </c>
      <c r="I37" s="112">
        <v>100</v>
      </c>
      <c r="J37" s="112">
        <v>100</v>
      </c>
      <c r="K37" s="112">
        <v>100</v>
      </c>
      <c r="L37" s="112">
        <v>100</v>
      </c>
      <c r="M37" s="112">
        <v>100</v>
      </c>
      <c r="N37" s="113">
        <f t="shared" si="6"/>
        <v>700</v>
      </c>
      <c r="O37" s="116"/>
    </row>
    <row r="38" spans="1:15" x14ac:dyDescent="0.25">
      <c r="A38" s="386"/>
      <c r="B38" s="387"/>
      <c r="C38" s="110" t="s">
        <v>19</v>
      </c>
      <c r="D38" s="110">
        <v>835</v>
      </c>
      <c r="E38" s="111" t="s">
        <v>417</v>
      </c>
      <c r="F38" s="113">
        <f>27255.5+2049.2</f>
        <v>29304.7</v>
      </c>
      <c r="G38" s="113">
        <v>28915.200000000001</v>
      </c>
      <c r="H38" s="113">
        <v>28915.200000000001</v>
      </c>
      <c r="I38" s="113">
        <v>28915.200000000001</v>
      </c>
      <c r="J38" s="113">
        <v>28915.200000000001</v>
      </c>
      <c r="K38" s="113">
        <v>28915.200000000001</v>
      </c>
      <c r="L38" s="113">
        <v>28915.200000000001</v>
      </c>
      <c r="M38" s="113">
        <v>28915.200000000001</v>
      </c>
      <c r="N38" s="113">
        <f t="shared" si="6"/>
        <v>231711.10000000003</v>
      </c>
      <c r="O38" s="116"/>
    </row>
    <row r="39" spans="1:15" x14ac:dyDescent="0.25">
      <c r="A39" s="386"/>
      <c r="B39" s="387"/>
      <c r="C39" s="110" t="s">
        <v>387</v>
      </c>
      <c r="D39" s="110">
        <v>891</v>
      </c>
      <c r="E39" s="111" t="s">
        <v>417</v>
      </c>
      <c r="F39" s="113">
        <v>540</v>
      </c>
      <c r="G39" s="113">
        <v>560.4</v>
      </c>
      <c r="H39" s="113">
        <v>560.4</v>
      </c>
      <c r="I39" s="113">
        <v>560.4</v>
      </c>
      <c r="J39" s="113">
        <v>560.4</v>
      </c>
      <c r="K39" s="113">
        <v>560.4</v>
      </c>
      <c r="L39" s="113">
        <v>560.4</v>
      </c>
      <c r="M39" s="113">
        <v>560.4</v>
      </c>
      <c r="N39" s="113">
        <f t="shared" si="6"/>
        <v>4462.8</v>
      </c>
      <c r="O39" s="116"/>
    </row>
    <row r="40" spans="1:15" x14ac:dyDescent="0.25">
      <c r="A40" s="386"/>
      <c r="B40" s="387"/>
      <c r="C40" s="110" t="s">
        <v>19</v>
      </c>
      <c r="D40" s="110">
        <v>835</v>
      </c>
      <c r="E40" s="111" t="s">
        <v>418</v>
      </c>
      <c r="F40" s="113">
        <f>26714+1505</f>
        <v>28219</v>
      </c>
      <c r="G40" s="113">
        <v>20000</v>
      </c>
      <c r="H40" s="113">
        <v>20000</v>
      </c>
      <c r="I40" s="113">
        <v>20000</v>
      </c>
      <c r="J40" s="113">
        <v>20000</v>
      </c>
      <c r="K40" s="113">
        <v>20000</v>
      </c>
      <c r="L40" s="113">
        <v>20000</v>
      </c>
      <c r="M40" s="113">
        <v>20000</v>
      </c>
      <c r="N40" s="113">
        <f t="shared" si="6"/>
        <v>168219</v>
      </c>
      <c r="O40" s="116"/>
    </row>
    <row r="41" spans="1:15" x14ac:dyDescent="0.25">
      <c r="A41" s="386"/>
      <c r="B41" s="387"/>
      <c r="C41" s="110" t="s">
        <v>19</v>
      </c>
      <c r="D41" s="110">
        <v>835</v>
      </c>
      <c r="E41" s="111" t="s">
        <v>419</v>
      </c>
      <c r="F41" s="113">
        <v>180</v>
      </c>
      <c r="G41" s="113">
        <v>180</v>
      </c>
      <c r="H41" s="113">
        <v>180</v>
      </c>
      <c r="I41" s="113">
        <v>180</v>
      </c>
      <c r="J41" s="113">
        <v>180</v>
      </c>
      <c r="K41" s="113">
        <v>180</v>
      </c>
      <c r="L41" s="113">
        <v>180</v>
      </c>
      <c r="M41" s="113">
        <v>180</v>
      </c>
      <c r="N41" s="113">
        <f t="shared" si="6"/>
        <v>1440</v>
      </c>
      <c r="O41" s="116"/>
    </row>
    <row r="42" spans="1:15" x14ac:dyDescent="0.25">
      <c r="A42" s="386"/>
      <c r="B42" s="387"/>
      <c r="C42" s="110" t="s">
        <v>19</v>
      </c>
      <c r="D42" s="110">
        <v>835</v>
      </c>
      <c r="E42" s="111" t="s">
        <v>420</v>
      </c>
      <c r="F42" s="113">
        <f>7529.4+160</f>
        <v>7689.4</v>
      </c>
      <c r="G42" s="113">
        <v>10879.1</v>
      </c>
      <c r="H42" s="113">
        <v>10879.1</v>
      </c>
      <c r="I42" s="113">
        <v>10879.1</v>
      </c>
      <c r="J42" s="113">
        <v>10879.1</v>
      </c>
      <c r="K42" s="113">
        <v>10879.1</v>
      </c>
      <c r="L42" s="113">
        <v>10879.1</v>
      </c>
      <c r="M42" s="113">
        <v>10879.1</v>
      </c>
      <c r="N42" s="113">
        <f t="shared" si="6"/>
        <v>83843.099999999991</v>
      </c>
      <c r="O42" s="116"/>
    </row>
    <row r="43" spans="1:15" x14ac:dyDescent="0.25">
      <c r="A43" s="386"/>
      <c r="B43" s="387"/>
      <c r="C43" s="110" t="s">
        <v>19</v>
      </c>
      <c r="D43" s="110">
        <v>835</v>
      </c>
      <c r="E43" s="111" t="s">
        <v>421</v>
      </c>
      <c r="F43" s="113">
        <f>8475-1125</f>
        <v>7350</v>
      </c>
      <c r="G43" s="113">
        <v>21000</v>
      </c>
      <c r="H43" s="113">
        <v>16050</v>
      </c>
      <c r="I43" s="113">
        <v>7575</v>
      </c>
      <c r="J43" s="113">
        <v>7575</v>
      </c>
      <c r="K43" s="113">
        <v>7575</v>
      </c>
      <c r="L43" s="113">
        <v>7575</v>
      </c>
      <c r="M43" s="113">
        <v>7575</v>
      </c>
      <c r="N43" s="113">
        <f t="shared" si="6"/>
        <v>82275</v>
      </c>
      <c r="O43" s="116"/>
    </row>
    <row r="44" spans="1:15" x14ac:dyDescent="0.25">
      <c r="A44" s="386"/>
      <c r="B44" s="387"/>
      <c r="C44" s="110" t="s">
        <v>19</v>
      </c>
      <c r="D44" s="110">
        <v>835</v>
      </c>
      <c r="E44" s="111" t="s">
        <v>422</v>
      </c>
      <c r="F44" s="113">
        <f>45975.5-1740</f>
        <v>44235.5</v>
      </c>
      <c r="G44" s="113">
        <v>43911.3</v>
      </c>
      <c r="H44" s="113">
        <v>43911.3</v>
      </c>
      <c r="I44" s="113">
        <v>38803.699999999997</v>
      </c>
      <c r="J44" s="113">
        <v>38803.699999999997</v>
      </c>
      <c r="K44" s="113">
        <v>38803.699999999997</v>
      </c>
      <c r="L44" s="113">
        <v>38803.699999999997</v>
      </c>
      <c r="M44" s="113">
        <v>38803.699999999997</v>
      </c>
      <c r="N44" s="113">
        <f t="shared" si="6"/>
        <v>326076.59999999998</v>
      </c>
      <c r="O44" s="116"/>
    </row>
    <row r="45" spans="1:15" x14ac:dyDescent="0.25">
      <c r="A45" s="386"/>
      <c r="B45" s="387"/>
      <c r="C45" s="110" t="s">
        <v>19</v>
      </c>
      <c r="D45" s="110">
        <v>835</v>
      </c>
      <c r="E45" s="111" t="s">
        <v>423</v>
      </c>
      <c r="F45" s="113">
        <f>3362.1-1132.8</f>
        <v>2229.3000000000002</v>
      </c>
      <c r="G45" s="113">
        <v>3968.1</v>
      </c>
      <c r="H45" s="113">
        <v>7647.7</v>
      </c>
      <c r="I45" s="113">
        <v>7647.7</v>
      </c>
      <c r="J45" s="113">
        <v>7647.7</v>
      </c>
      <c r="K45" s="113">
        <v>7647.7</v>
      </c>
      <c r="L45" s="113">
        <v>7647.7</v>
      </c>
      <c r="M45" s="113">
        <v>7647.7</v>
      </c>
      <c r="N45" s="113">
        <f t="shared" si="6"/>
        <v>52083.6</v>
      </c>
      <c r="O45" s="116"/>
    </row>
    <row r="46" spans="1:15" x14ac:dyDescent="0.25">
      <c r="A46" s="386"/>
      <c r="B46" s="387"/>
      <c r="C46" s="110" t="s">
        <v>19</v>
      </c>
      <c r="D46" s="110">
        <v>835</v>
      </c>
      <c r="E46" s="111" t="s">
        <v>424</v>
      </c>
      <c r="F46" s="112">
        <f>40.8-25.6</f>
        <v>15.199999999999996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3">
        <f t="shared" si="6"/>
        <v>15.199999999999996</v>
      </c>
      <c r="O46" s="116"/>
    </row>
    <row r="47" spans="1:15" x14ac:dyDescent="0.25">
      <c r="A47" s="386"/>
      <c r="B47" s="387"/>
      <c r="C47" s="110" t="s">
        <v>19</v>
      </c>
      <c r="D47" s="110">
        <v>835</v>
      </c>
      <c r="E47" s="111" t="s">
        <v>425</v>
      </c>
      <c r="F47" s="112">
        <f>10.2-5.2</f>
        <v>4.9999999999999991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3">
        <f t="shared" si="6"/>
        <v>4.9999999999999991</v>
      </c>
      <c r="O47" s="116"/>
    </row>
    <row r="48" spans="1:15" x14ac:dyDescent="0.25">
      <c r="A48" s="386"/>
      <c r="B48" s="387"/>
      <c r="C48" s="110" t="s">
        <v>19</v>
      </c>
      <c r="D48" s="110">
        <v>835</v>
      </c>
      <c r="E48" s="111" t="s">
        <v>426</v>
      </c>
      <c r="F48" s="112">
        <v>0</v>
      </c>
      <c r="G48" s="112">
        <v>162.9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3">
        <f t="shared" si="6"/>
        <v>162.9</v>
      </c>
      <c r="O48" s="116"/>
    </row>
    <row r="49" spans="1:15" x14ac:dyDescent="0.25">
      <c r="A49" s="386"/>
      <c r="B49" s="387"/>
      <c r="C49" s="110" t="s">
        <v>19</v>
      </c>
      <c r="D49" s="110">
        <v>835</v>
      </c>
      <c r="E49" s="111" t="s">
        <v>427</v>
      </c>
      <c r="F49" s="112">
        <v>0</v>
      </c>
      <c r="G49" s="112">
        <v>418.4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3">
        <f t="shared" si="6"/>
        <v>418.4</v>
      </c>
      <c r="O49" s="116"/>
    </row>
    <row r="50" spans="1:15" x14ac:dyDescent="0.25">
      <c r="A50" s="386"/>
      <c r="B50" s="387"/>
      <c r="C50" s="110" t="s">
        <v>19</v>
      </c>
      <c r="D50" s="110">
        <v>835</v>
      </c>
      <c r="E50" s="111" t="s">
        <v>428</v>
      </c>
      <c r="F50" s="112">
        <v>2156.3000000000002</v>
      </c>
      <c r="G50" s="112">
        <v>5100</v>
      </c>
      <c r="H50" s="112">
        <v>5100</v>
      </c>
      <c r="I50" s="112">
        <v>5100</v>
      </c>
      <c r="J50" s="112">
        <v>5100</v>
      </c>
      <c r="K50" s="112">
        <v>5100</v>
      </c>
      <c r="L50" s="112">
        <v>5100</v>
      </c>
      <c r="M50" s="112">
        <v>5100</v>
      </c>
      <c r="N50" s="113">
        <f t="shared" si="6"/>
        <v>37856.300000000003</v>
      </c>
      <c r="O50" s="116"/>
    </row>
    <row r="51" spans="1:15" x14ac:dyDescent="0.25">
      <c r="A51" s="386"/>
      <c r="B51" s="387"/>
      <c r="C51" s="110" t="s">
        <v>19</v>
      </c>
      <c r="D51" s="110">
        <v>835</v>
      </c>
      <c r="E51" s="111" t="s">
        <v>429</v>
      </c>
      <c r="F51" s="290">
        <f>396000+12000</f>
        <v>408000</v>
      </c>
      <c r="G51" s="290">
        <v>222000</v>
      </c>
      <c r="H51" s="290">
        <v>0</v>
      </c>
      <c r="I51" s="290">
        <v>0</v>
      </c>
      <c r="J51" s="290">
        <v>0</v>
      </c>
      <c r="K51" s="290">
        <v>0</v>
      </c>
      <c r="L51" s="290">
        <v>0</v>
      </c>
      <c r="M51" s="290">
        <v>0</v>
      </c>
      <c r="N51" s="291">
        <f t="shared" si="6"/>
        <v>630000</v>
      </c>
      <c r="O51" s="116"/>
    </row>
    <row r="52" spans="1:15" x14ac:dyDescent="0.25">
      <c r="A52" s="386"/>
      <c r="B52" s="387"/>
      <c r="C52" s="110" t="s">
        <v>19</v>
      </c>
      <c r="D52" s="110">
        <v>835</v>
      </c>
      <c r="E52" s="111" t="s">
        <v>430</v>
      </c>
      <c r="F52" s="290">
        <v>129428.7</v>
      </c>
      <c r="G52" s="290">
        <v>22874.5</v>
      </c>
      <c r="H52" s="290">
        <v>0</v>
      </c>
      <c r="I52" s="290">
        <v>0</v>
      </c>
      <c r="J52" s="290">
        <v>0</v>
      </c>
      <c r="K52" s="290">
        <v>0</v>
      </c>
      <c r="L52" s="290">
        <v>0</v>
      </c>
      <c r="M52" s="290">
        <v>0</v>
      </c>
      <c r="N52" s="291">
        <f t="shared" si="6"/>
        <v>152303.20000000001</v>
      </c>
      <c r="O52" s="116"/>
    </row>
    <row r="53" spans="1:15" x14ac:dyDescent="0.25">
      <c r="A53" s="386"/>
      <c r="B53" s="387"/>
      <c r="C53" s="110" t="s">
        <v>19</v>
      </c>
      <c r="D53" s="110">
        <v>835</v>
      </c>
      <c r="E53" s="111" t="s">
        <v>431</v>
      </c>
      <c r="F53" s="290">
        <v>46800</v>
      </c>
      <c r="G53" s="290">
        <v>20000</v>
      </c>
      <c r="H53" s="290">
        <v>0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1">
        <f t="shared" si="6"/>
        <v>66800</v>
      </c>
      <c r="O53" s="116"/>
    </row>
    <row r="54" spans="1:15" x14ac:dyDescent="0.25">
      <c r="A54" s="386"/>
      <c r="B54" s="387"/>
      <c r="C54" s="110" t="s">
        <v>19</v>
      </c>
      <c r="D54" s="110">
        <v>835</v>
      </c>
      <c r="E54" s="111" t="s">
        <v>432</v>
      </c>
      <c r="F54" s="290">
        <v>28200</v>
      </c>
      <c r="G54" s="290">
        <f>13500+450</f>
        <v>13950</v>
      </c>
      <c r="H54" s="290">
        <v>0</v>
      </c>
      <c r="I54" s="290">
        <v>0</v>
      </c>
      <c r="J54" s="290">
        <v>0</v>
      </c>
      <c r="K54" s="290">
        <v>0</v>
      </c>
      <c r="L54" s="290">
        <v>0</v>
      </c>
      <c r="M54" s="290">
        <v>0</v>
      </c>
      <c r="N54" s="291">
        <f t="shared" si="6"/>
        <v>42150</v>
      </c>
      <c r="O54" s="116"/>
    </row>
    <row r="55" spans="1:15" x14ac:dyDescent="0.25">
      <c r="A55" s="386"/>
      <c r="B55" s="387"/>
      <c r="C55" s="110" t="s">
        <v>19</v>
      </c>
      <c r="D55" s="110">
        <v>835</v>
      </c>
      <c r="E55" s="111" t="s">
        <v>433</v>
      </c>
      <c r="F55" s="290">
        <v>40000</v>
      </c>
      <c r="G55" s="290">
        <v>4100</v>
      </c>
      <c r="H55" s="290">
        <v>0</v>
      </c>
      <c r="I55" s="290">
        <v>0</v>
      </c>
      <c r="J55" s="290">
        <v>0</v>
      </c>
      <c r="K55" s="290">
        <v>0</v>
      </c>
      <c r="L55" s="290">
        <v>0</v>
      </c>
      <c r="M55" s="290">
        <v>0</v>
      </c>
      <c r="N55" s="291">
        <f t="shared" si="6"/>
        <v>44100</v>
      </c>
      <c r="O55" s="116"/>
    </row>
    <row r="56" spans="1:15" x14ac:dyDescent="0.25">
      <c r="A56" s="386"/>
      <c r="B56" s="387"/>
      <c r="C56" s="110" t="s">
        <v>19</v>
      </c>
      <c r="D56" s="110">
        <v>835</v>
      </c>
      <c r="E56" s="111" t="s">
        <v>434</v>
      </c>
      <c r="F56" s="290">
        <v>242650</v>
      </c>
      <c r="G56" s="290">
        <f>100000+2300</f>
        <v>102300</v>
      </c>
      <c r="H56" s="290">
        <v>0</v>
      </c>
      <c r="I56" s="290">
        <v>0</v>
      </c>
      <c r="J56" s="290">
        <v>0</v>
      </c>
      <c r="K56" s="290">
        <v>0</v>
      </c>
      <c r="L56" s="290">
        <v>0</v>
      </c>
      <c r="M56" s="290">
        <v>0</v>
      </c>
      <c r="N56" s="291">
        <f t="shared" si="6"/>
        <v>344950</v>
      </c>
      <c r="O56" s="116"/>
    </row>
    <row r="57" spans="1:15" x14ac:dyDescent="0.25">
      <c r="A57" s="386"/>
      <c r="B57" s="387"/>
      <c r="C57" s="110" t="s">
        <v>19</v>
      </c>
      <c r="D57" s="110">
        <v>835</v>
      </c>
      <c r="E57" s="111" t="s">
        <v>435</v>
      </c>
      <c r="F57" s="112">
        <f>20406.7-7881.1</f>
        <v>12525.6</v>
      </c>
      <c r="G57" s="112">
        <v>2410.1999999999998</v>
      </c>
      <c r="H57" s="112">
        <v>2513.9</v>
      </c>
      <c r="I57" s="112">
        <v>2606.9</v>
      </c>
      <c r="J57" s="112">
        <v>2606.9</v>
      </c>
      <c r="K57" s="112">
        <v>2606.9</v>
      </c>
      <c r="L57" s="112">
        <v>2606.9</v>
      </c>
      <c r="M57" s="112">
        <v>2606.9</v>
      </c>
      <c r="N57" s="113">
        <f t="shared" si="6"/>
        <v>30484.199999999997</v>
      </c>
      <c r="O57" s="116"/>
    </row>
    <row r="58" spans="1:15" x14ac:dyDescent="0.25">
      <c r="A58" s="386"/>
      <c r="B58" s="387"/>
      <c r="C58" s="110" t="s">
        <v>19</v>
      </c>
      <c r="D58" s="110">
        <v>835</v>
      </c>
      <c r="E58" s="111" t="s">
        <v>436</v>
      </c>
      <c r="F58" s="112">
        <v>1032.8</v>
      </c>
      <c r="G58" s="112">
        <v>1205.0999999999999</v>
      </c>
      <c r="H58" s="112">
        <v>1256.9000000000001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3">
        <f t="shared" si="6"/>
        <v>3494.8</v>
      </c>
      <c r="O58" s="116"/>
    </row>
    <row r="59" spans="1:15" x14ac:dyDescent="0.25">
      <c r="A59" s="386"/>
      <c r="B59" s="387"/>
      <c r="C59" s="110" t="s">
        <v>19</v>
      </c>
      <c r="D59" s="110">
        <v>835</v>
      </c>
      <c r="E59" s="111" t="s">
        <v>437</v>
      </c>
      <c r="F59" s="112">
        <v>921.6</v>
      </c>
      <c r="G59" s="112">
        <v>1205.2</v>
      </c>
      <c r="H59" s="112">
        <v>1256.9000000000001</v>
      </c>
      <c r="I59" s="112">
        <v>1303.5</v>
      </c>
      <c r="J59" s="112">
        <v>1303.5</v>
      </c>
      <c r="K59" s="112">
        <v>1303.5</v>
      </c>
      <c r="L59" s="112">
        <v>1303.5</v>
      </c>
      <c r="M59" s="112">
        <v>1303.5</v>
      </c>
      <c r="N59" s="113">
        <f t="shared" si="6"/>
        <v>9901.2000000000007</v>
      </c>
      <c r="O59" s="116"/>
    </row>
    <row r="60" spans="1:15" ht="16.5" customHeight="1" x14ac:dyDescent="0.25">
      <c r="A60" s="386"/>
      <c r="B60" s="387"/>
      <c r="C60" s="110" t="s">
        <v>19</v>
      </c>
      <c r="D60" s="110">
        <v>835</v>
      </c>
      <c r="E60" s="111" t="s">
        <v>438</v>
      </c>
      <c r="F60" s="290">
        <v>769.5</v>
      </c>
      <c r="G60" s="290">
        <v>841.7</v>
      </c>
      <c r="H60" s="290">
        <v>0</v>
      </c>
      <c r="I60" s="290">
        <v>0</v>
      </c>
      <c r="J60" s="290">
        <v>0</v>
      </c>
      <c r="K60" s="290">
        <v>0</v>
      </c>
      <c r="L60" s="290">
        <v>0</v>
      </c>
      <c r="M60" s="290">
        <v>0</v>
      </c>
      <c r="N60" s="291">
        <f t="shared" si="6"/>
        <v>1611.2</v>
      </c>
      <c r="O60" s="116"/>
    </row>
    <row r="61" spans="1:15" x14ac:dyDescent="0.25">
      <c r="A61" s="386"/>
      <c r="B61" s="387"/>
      <c r="C61" s="110" t="s">
        <v>19</v>
      </c>
      <c r="D61" s="110">
        <v>835</v>
      </c>
      <c r="E61" s="111" t="s">
        <v>439</v>
      </c>
      <c r="F61" s="113">
        <v>174598</v>
      </c>
      <c r="G61" s="113">
        <v>178355.6</v>
      </c>
      <c r="H61" s="113">
        <v>185485.8</v>
      </c>
      <c r="I61" s="113">
        <v>192907.2</v>
      </c>
      <c r="J61" s="113">
        <v>192907.2</v>
      </c>
      <c r="K61" s="113">
        <v>192907.2</v>
      </c>
      <c r="L61" s="113">
        <v>192907.2</v>
      </c>
      <c r="M61" s="113">
        <v>192907.2</v>
      </c>
      <c r="N61" s="113">
        <f t="shared" si="6"/>
        <v>1502975.4000000001</v>
      </c>
      <c r="O61" s="116"/>
    </row>
    <row r="62" spans="1:15" x14ac:dyDescent="0.25">
      <c r="A62" s="386"/>
      <c r="B62" s="387"/>
      <c r="C62" s="110" t="s">
        <v>19</v>
      </c>
      <c r="D62" s="110">
        <v>835</v>
      </c>
      <c r="E62" s="111" t="s">
        <v>440</v>
      </c>
      <c r="F62" s="113">
        <v>117</v>
      </c>
      <c r="G62" s="113">
        <v>109.8</v>
      </c>
      <c r="H62" s="113">
        <v>113.8</v>
      </c>
      <c r="I62" s="113">
        <v>117.9</v>
      </c>
      <c r="J62" s="113">
        <v>117.9</v>
      </c>
      <c r="K62" s="113">
        <v>117.9</v>
      </c>
      <c r="L62" s="113">
        <v>117.9</v>
      </c>
      <c r="M62" s="113">
        <v>117.9</v>
      </c>
      <c r="N62" s="113">
        <f t="shared" si="6"/>
        <v>930.09999999999991</v>
      </c>
      <c r="O62" s="116"/>
    </row>
    <row r="63" spans="1:15" x14ac:dyDescent="0.25">
      <c r="A63" s="386"/>
      <c r="B63" s="387"/>
      <c r="C63" s="110" t="s">
        <v>19</v>
      </c>
      <c r="D63" s="110">
        <v>835</v>
      </c>
      <c r="E63" s="111" t="s">
        <v>441</v>
      </c>
      <c r="F63" s="113">
        <f>1541690.9-142205.7</f>
        <v>1399485.2</v>
      </c>
      <c r="G63" s="113">
        <v>1464789.7</v>
      </c>
      <c r="H63" s="113">
        <v>1485292</v>
      </c>
      <c r="I63" s="113">
        <v>1474884.5</v>
      </c>
      <c r="J63" s="113">
        <v>1474884.5</v>
      </c>
      <c r="K63" s="113">
        <v>1474884.5</v>
      </c>
      <c r="L63" s="113">
        <v>1474884.5</v>
      </c>
      <c r="M63" s="113">
        <v>1474884.5</v>
      </c>
      <c r="N63" s="113">
        <f t="shared" si="6"/>
        <v>11723989.399999999</v>
      </c>
      <c r="O63" s="116"/>
    </row>
    <row r="64" spans="1:15" x14ac:dyDescent="0.25">
      <c r="A64" s="386"/>
      <c r="B64" s="387"/>
      <c r="C64" s="110" t="s">
        <v>19</v>
      </c>
      <c r="D64" s="110">
        <v>835</v>
      </c>
      <c r="E64" s="111" t="s">
        <v>442</v>
      </c>
      <c r="F64" s="291">
        <v>1611.8</v>
      </c>
      <c r="G64" s="291">
        <f>11.5+5.3</f>
        <v>16.8</v>
      </c>
      <c r="H64" s="291">
        <v>0</v>
      </c>
      <c r="I64" s="291">
        <v>0</v>
      </c>
      <c r="J64" s="291">
        <v>0</v>
      </c>
      <c r="K64" s="291">
        <v>0</v>
      </c>
      <c r="L64" s="291">
        <v>0</v>
      </c>
      <c r="M64" s="291">
        <v>0</v>
      </c>
      <c r="N64" s="291">
        <f t="shared" si="6"/>
        <v>1628.6</v>
      </c>
      <c r="O64" s="116"/>
    </row>
    <row r="65" spans="1:15" x14ac:dyDescent="0.25">
      <c r="A65" s="386"/>
      <c r="B65" s="387"/>
      <c r="C65" s="110" t="s">
        <v>19</v>
      </c>
      <c r="D65" s="110">
        <v>835</v>
      </c>
      <c r="E65" s="111" t="s">
        <v>443</v>
      </c>
      <c r="F65" s="113">
        <v>283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f t="shared" si="6"/>
        <v>283</v>
      </c>
      <c r="O65" s="116"/>
    </row>
    <row r="66" spans="1:15" x14ac:dyDescent="0.25">
      <c r="A66" s="386"/>
      <c r="B66" s="387"/>
      <c r="C66" s="110" t="s">
        <v>19</v>
      </c>
      <c r="D66" s="110">
        <v>835</v>
      </c>
      <c r="E66" s="111" t="s">
        <v>444</v>
      </c>
      <c r="F66" s="113">
        <f>60.4-19.3</f>
        <v>41.099999999999994</v>
      </c>
      <c r="G66" s="113">
        <v>39.299999999999997</v>
      </c>
      <c r="H66" s="228">
        <v>39.299999999999997</v>
      </c>
      <c r="I66" s="228">
        <v>39.299999999999997</v>
      </c>
      <c r="J66" s="228">
        <v>39.299999999999997</v>
      </c>
      <c r="K66" s="228">
        <v>39.299999999999997</v>
      </c>
      <c r="L66" s="228">
        <v>39.299999999999997</v>
      </c>
      <c r="M66" s="228">
        <v>39.299999999999997</v>
      </c>
      <c r="N66" s="228">
        <f t="shared" si="6"/>
        <v>316.20000000000005</v>
      </c>
      <c r="O66" s="116"/>
    </row>
    <row r="67" spans="1:15" x14ac:dyDescent="0.25">
      <c r="A67" s="386"/>
      <c r="B67" s="387"/>
      <c r="C67" s="110" t="s">
        <v>19</v>
      </c>
      <c r="D67" s="110">
        <v>835</v>
      </c>
      <c r="E67" s="111" t="s">
        <v>445</v>
      </c>
      <c r="F67" s="291">
        <v>32740</v>
      </c>
      <c r="G67" s="291">
        <v>0</v>
      </c>
      <c r="H67" s="291">
        <v>35900</v>
      </c>
      <c r="I67" s="291">
        <v>35900</v>
      </c>
      <c r="J67" s="291">
        <v>35900</v>
      </c>
      <c r="K67" s="291">
        <v>35900</v>
      </c>
      <c r="L67" s="291">
        <v>35900</v>
      </c>
      <c r="M67" s="291">
        <v>35900</v>
      </c>
      <c r="N67" s="291">
        <f t="shared" si="6"/>
        <v>248140</v>
      </c>
      <c r="O67" s="116"/>
    </row>
    <row r="68" spans="1:15" s="11" customFormat="1" x14ac:dyDescent="0.25">
      <c r="A68" s="386"/>
      <c r="B68" s="387"/>
      <c r="C68" s="110" t="s">
        <v>19</v>
      </c>
      <c r="D68" s="110">
        <v>835</v>
      </c>
      <c r="E68" s="292" t="s">
        <v>446</v>
      </c>
      <c r="F68" s="291">
        <v>0</v>
      </c>
      <c r="G68" s="291">
        <f>35900-4961.2</f>
        <v>30938.799999999999</v>
      </c>
      <c r="H68" s="291">
        <v>0</v>
      </c>
      <c r="I68" s="291">
        <v>0</v>
      </c>
      <c r="J68" s="291">
        <v>0</v>
      </c>
      <c r="K68" s="291">
        <v>0</v>
      </c>
      <c r="L68" s="291">
        <v>0</v>
      </c>
      <c r="M68" s="291">
        <v>0</v>
      </c>
      <c r="N68" s="291">
        <f t="shared" si="6"/>
        <v>30938.799999999999</v>
      </c>
      <c r="O68" s="116"/>
    </row>
    <row r="69" spans="1:15" s="11" customFormat="1" x14ac:dyDescent="0.25">
      <c r="A69" s="386"/>
      <c r="B69" s="387"/>
      <c r="C69" s="110" t="s">
        <v>19</v>
      </c>
      <c r="D69" s="110">
        <v>835</v>
      </c>
      <c r="E69" s="292" t="s">
        <v>447</v>
      </c>
      <c r="F69" s="291">
        <v>0</v>
      </c>
      <c r="G69" s="291">
        <f>22600.7+4961.2</f>
        <v>27561.9</v>
      </c>
      <c r="H69" s="291">
        <v>0</v>
      </c>
      <c r="I69" s="291">
        <v>0</v>
      </c>
      <c r="J69" s="291">
        <v>0</v>
      </c>
      <c r="K69" s="291">
        <v>0</v>
      </c>
      <c r="L69" s="291">
        <v>0</v>
      </c>
      <c r="M69" s="291">
        <v>0</v>
      </c>
      <c r="N69" s="291">
        <f t="shared" si="6"/>
        <v>27561.9</v>
      </c>
      <c r="O69" s="116"/>
    </row>
    <row r="70" spans="1:15" ht="15" customHeight="1" x14ac:dyDescent="0.25">
      <c r="A70" s="386"/>
      <c r="B70" s="387"/>
      <c r="C70" s="110" t="s">
        <v>19</v>
      </c>
      <c r="D70" s="110">
        <v>835</v>
      </c>
      <c r="E70" s="111" t="s">
        <v>448</v>
      </c>
      <c r="F70" s="113">
        <v>941020.3</v>
      </c>
      <c r="G70" s="113">
        <v>756649.2</v>
      </c>
      <c r="H70" s="113">
        <v>849022.8</v>
      </c>
      <c r="I70" s="113">
        <v>826187.1</v>
      </c>
      <c r="J70" s="113">
        <v>826187.1</v>
      </c>
      <c r="K70" s="113">
        <v>826187.1</v>
      </c>
      <c r="L70" s="113">
        <v>826187.1</v>
      </c>
      <c r="M70" s="113">
        <v>826187.1</v>
      </c>
      <c r="N70" s="113">
        <f t="shared" si="6"/>
        <v>6677627.7999999998</v>
      </c>
      <c r="O70" s="116"/>
    </row>
    <row r="71" spans="1:15" x14ac:dyDescent="0.25">
      <c r="A71" s="386"/>
      <c r="B71" s="387"/>
      <c r="C71" s="110" t="s">
        <v>19</v>
      </c>
      <c r="D71" s="110">
        <v>835</v>
      </c>
      <c r="E71" s="111" t="s">
        <v>449</v>
      </c>
      <c r="F71" s="113">
        <f>57369.4-179.8</f>
        <v>57189.599999999999</v>
      </c>
      <c r="G71" s="113">
        <v>66247.600000000006</v>
      </c>
      <c r="H71" s="113">
        <v>68870.7</v>
      </c>
      <c r="I71" s="113">
        <v>68870.7</v>
      </c>
      <c r="J71" s="113">
        <v>68870.7</v>
      </c>
      <c r="K71" s="113">
        <v>68870.7</v>
      </c>
      <c r="L71" s="113">
        <v>68870.7</v>
      </c>
      <c r="M71" s="113">
        <v>68870.7</v>
      </c>
      <c r="N71" s="113">
        <f t="shared" si="6"/>
        <v>536661.4</v>
      </c>
      <c r="O71" s="116"/>
    </row>
    <row r="72" spans="1:15" x14ac:dyDescent="0.25">
      <c r="A72" s="386"/>
      <c r="B72" s="387"/>
      <c r="C72" s="110" t="s">
        <v>19</v>
      </c>
      <c r="D72" s="110">
        <v>835</v>
      </c>
      <c r="E72" s="111" t="s">
        <v>450</v>
      </c>
      <c r="F72" s="113">
        <v>2000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f t="shared" si="6"/>
        <v>2000</v>
      </c>
      <c r="O72" s="116"/>
    </row>
    <row r="73" spans="1:15" ht="15" customHeight="1" x14ac:dyDescent="0.25">
      <c r="A73" s="386"/>
      <c r="B73" s="387"/>
      <c r="C73" s="110" t="s">
        <v>19</v>
      </c>
      <c r="D73" s="110">
        <v>835</v>
      </c>
      <c r="E73" s="111" t="s">
        <v>451</v>
      </c>
      <c r="F73" s="113">
        <f>410954.3+6800.5</f>
        <v>417754.8</v>
      </c>
      <c r="G73" s="113">
        <v>460384.7</v>
      </c>
      <c r="H73" s="113">
        <v>460384.7</v>
      </c>
      <c r="I73" s="113">
        <v>460384.7</v>
      </c>
      <c r="J73" s="113">
        <v>460384.7</v>
      </c>
      <c r="K73" s="113">
        <v>460384.7</v>
      </c>
      <c r="L73" s="113">
        <v>460384.7</v>
      </c>
      <c r="M73" s="113">
        <v>460384.7</v>
      </c>
      <c r="N73" s="113">
        <f t="shared" si="6"/>
        <v>3640447.7</v>
      </c>
      <c r="O73" s="116"/>
    </row>
    <row r="74" spans="1:15" ht="15" customHeight="1" x14ac:dyDescent="0.25">
      <c r="A74" s="386"/>
      <c r="B74" s="387"/>
      <c r="C74" s="110" t="s">
        <v>19</v>
      </c>
      <c r="D74" s="110">
        <v>835</v>
      </c>
      <c r="E74" s="111" t="s">
        <v>452</v>
      </c>
      <c r="F74" s="113">
        <v>140</v>
      </c>
      <c r="G74" s="113">
        <v>140</v>
      </c>
      <c r="H74" s="113">
        <v>140</v>
      </c>
      <c r="I74" s="113">
        <v>140</v>
      </c>
      <c r="J74" s="113">
        <v>140</v>
      </c>
      <c r="K74" s="113">
        <v>140</v>
      </c>
      <c r="L74" s="113">
        <v>140</v>
      </c>
      <c r="M74" s="113">
        <v>140</v>
      </c>
      <c r="N74" s="113">
        <f t="shared" si="6"/>
        <v>1120</v>
      </c>
      <c r="O74" s="116"/>
    </row>
    <row r="75" spans="1:15" x14ac:dyDescent="0.25">
      <c r="A75" s="386" t="s">
        <v>453</v>
      </c>
      <c r="B75" s="394" t="s">
        <v>454</v>
      </c>
      <c r="C75" s="101" t="s">
        <v>390</v>
      </c>
      <c r="D75" s="101" t="s">
        <v>385</v>
      </c>
      <c r="E75" s="101" t="s">
        <v>385</v>
      </c>
      <c r="F75" s="102">
        <f>F76</f>
        <v>2893446.7</v>
      </c>
      <c r="G75" s="102">
        <f>G76</f>
        <v>3239041.0000000005</v>
      </c>
      <c r="H75" s="102">
        <f t="shared" ref="H75:M75" si="10">H76</f>
        <v>3210062.9000000004</v>
      </c>
      <c r="I75" s="102">
        <f t="shared" si="10"/>
        <v>3210062.9000000004</v>
      </c>
      <c r="J75" s="102">
        <f t="shared" si="10"/>
        <v>3210062.9000000004</v>
      </c>
      <c r="K75" s="102">
        <f>K76</f>
        <v>3210062.9000000004</v>
      </c>
      <c r="L75" s="102">
        <f t="shared" si="10"/>
        <v>3210062.9000000004</v>
      </c>
      <c r="M75" s="102">
        <f t="shared" si="10"/>
        <v>3210062.9000000004</v>
      </c>
      <c r="N75" s="117">
        <f t="shared" si="6"/>
        <v>25392865.100000001</v>
      </c>
      <c r="O75" s="118" t="s">
        <v>14</v>
      </c>
    </row>
    <row r="76" spans="1:15" x14ac:dyDescent="0.25">
      <c r="A76" s="386"/>
      <c r="B76" s="395"/>
      <c r="C76" s="110" t="s">
        <v>19</v>
      </c>
      <c r="D76" s="110">
        <v>835</v>
      </c>
      <c r="E76" s="110" t="s">
        <v>385</v>
      </c>
      <c r="F76" s="113">
        <f>F77+F78+F79+F80+F81+F82+F83+F84+F85+F86+F87+F88+F89+F90</f>
        <v>2893446.7</v>
      </c>
      <c r="G76" s="113">
        <f>G77+G78+G79+G80+G81+G82+G83+G84+G85+G86+G87+G88+G89+G90</f>
        <v>3239041.0000000005</v>
      </c>
      <c r="H76" s="113">
        <f t="shared" ref="H76:M76" si="11">H77+H78+H79+H80+H81+H82+H83+H84+H85+H86+H87+H88+H89+H90</f>
        <v>3210062.9000000004</v>
      </c>
      <c r="I76" s="113">
        <f t="shared" si="11"/>
        <v>3210062.9000000004</v>
      </c>
      <c r="J76" s="113">
        <f t="shared" si="11"/>
        <v>3210062.9000000004</v>
      </c>
      <c r="K76" s="113">
        <f t="shared" si="11"/>
        <v>3210062.9000000004</v>
      </c>
      <c r="L76" s="113">
        <f t="shared" si="11"/>
        <v>3210062.9000000004</v>
      </c>
      <c r="M76" s="113">
        <f t="shared" si="11"/>
        <v>3210062.9000000004</v>
      </c>
      <c r="N76" s="113">
        <f>N77+N78+N79+N80+N81+N82+N84+N85+N86+N87+N88+N89+N90</f>
        <v>25301832.900000002</v>
      </c>
      <c r="O76" s="396"/>
    </row>
    <row r="77" spans="1:15" x14ac:dyDescent="0.25">
      <c r="A77" s="386"/>
      <c r="B77" s="395"/>
      <c r="C77" s="110" t="s">
        <v>19</v>
      </c>
      <c r="D77" s="110">
        <v>835</v>
      </c>
      <c r="E77" s="111" t="s">
        <v>455</v>
      </c>
      <c r="F77" s="112">
        <v>0</v>
      </c>
      <c r="G77" s="112">
        <v>0</v>
      </c>
      <c r="H77" s="112">
        <v>9355.7000000000007</v>
      </c>
      <c r="I77" s="112">
        <v>9355.7000000000007</v>
      </c>
      <c r="J77" s="112">
        <v>9355.7000000000007</v>
      </c>
      <c r="K77" s="112">
        <v>9355.7000000000007</v>
      </c>
      <c r="L77" s="112">
        <v>9355.7000000000007</v>
      </c>
      <c r="M77" s="112">
        <v>9355.7000000000007</v>
      </c>
      <c r="N77" s="113">
        <f t="shared" ref="N77:N118" si="12">M77+L77+K77+J77+I77+H77+G77+F77</f>
        <v>56134.2</v>
      </c>
      <c r="O77" s="396"/>
    </row>
    <row r="78" spans="1:15" x14ac:dyDescent="0.25">
      <c r="A78" s="386"/>
      <c r="B78" s="395"/>
      <c r="C78" s="110" t="s">
        <v>19</v>
      </c>
      <c r="D78" s="110">
        <v>835</v>
      </c>
      <c r="E78" s="111" t="s">
        <v>456</v>
      </c>
      <c r="F78" s="112">
        <v>279</v>
      </c>
      <c r="G78" s="112">
        <v>279</v>
      </c>
      <c r="H78" s="112">
        <v>279</v>
      </c>
      <c r="I78" s="112">
        <v>279</v>
      </c>
      <c r="J78" s="112">
        <v>279</v>
      </c>
      <c r="K78" s="112">
        <v>279</v>
      </c>
      <c r="L78" s="112">
        <v>279</v>
      </c>
      <c r="M78" s="112">
        <v>279</v>
      </c>
      <c r="N78" s="119">
        <f t="shared" si="12"/>
        <v>2232</v>
      </c>
      <c r="O78" s="396"/>
    </row>
    <row r="79" spans="1:15" x14ac:dyDescent="0.25">
      <c r="A79" s="386"/>
      <c r="B79" s="395"/>
      <c r="C79" s="110" t="s">
        <v>19</v>
      </c>
      <c r="D79" s="110">
        <v>835</v>
      </c>
      <c r="E79" s="111" t="s">
        <v>457</v>
      </c>
      <c r="F79" s="112">
        <f>7688.6+122.4</f>
        <v>7811</v>
      </c>
      <c r="G79" s="112">
        <v>8024</v>
      </c>
      <c r="H79" s="112">
        <v>8024</v>
      </c>
      <c r="I79" s="112">
        <v>8024</v>
      </c>
      <c r="J79" s="112">
        <v>8024</v>
      </c>
      <c r="K79" s="112">
        <v>8024</v>
      </c>
      <c r="L79" s="112">
        <v>8024</v>
      </c>
      <c r="M79" s="112">
        <v>8024</v>
      </c>
      <c r="N79" s="119">
        <f t="shared" si="12"/>
        <v>63979</v>
      </c>
      <c r="O79" s="396"/>
    </row>
    <row r="80" spans="1:15" x14ac:dyDescent="0.25">
      <c r="A80" s="386"/>
      <c r="B80" s="395"/>
      <c r="C80" s="110" t="s">
        <v>19</v>
      </c>
      <c r="D80" s="110">
        <v>835</v>
      </c>
      <c r="E80" s="111" t="s">
        <v>458</v>
      </c>
      <c r="F80" s="112">
        <v>20</v>
      </c>
      <c r="G80" s="112">
        <v>20</v>
      </c>
      <c r="H80" s="112">
        <v>20</v>
      </c>
      <c r="I80" s="112">
        <v>20</v>
      </c>
      <c r="J80" s="112">
        <v>20</v>
      </c>
      <c r="K80" s="112">
        <v>20</v>
      </c>
      <c r="L80" s="112">
        <v>20</v>
      </c>
      <c r="M80" s="112">
        <v>20</v>
      </c>
      <c r="N80" s="119">
        <f t="shared" si="12"/>
        <v>160</v>
      </c>
      <c r="O80" s="396"/>
    </row>
    <row r="81" spans="1:15" ht="15" customHeight="1" x14ac:dyDescent="0.25">
      <c r="A81" s="386"/>
      <c r="B81" s="395"/>
      <c r="C81" s="110" t="s">
        <v>19</v>
      </c>
      <c r="D81" s="110">
        <v>835</v>
      </c>
      <c r="E81" s="111" t="s">
        <v>459</v>
      </c>
      <c r="F81" s="290">
        <f>2717480.6+41283.2</f>
        <v>2758763.8000000003</v>
      </c>
      <c r="G81" s="290">
        <v>3052775.7</v>
      </c>
      <c r="H81" s="290">
        <v>3055124.8</v>
      </c>
      <c r="I81" s="290">
        <v>3055124.8</v>
      </c>
      <c r="J81" s="290">
        <v>3055124.8</v>
      </c>
      <c r="K81" s="290">
        <v>3055124.8</v>
      </c>
      <c r="L81" s="290">
        <v>3055124.8</v>
      </c>
      <c r="M81" s="290">
        <v>3055124.8</v>
      </c>
      <c r="N81" s="293">
        <f t="shared" si="12"/>
        <v>24142288.300000001</v>
      </c>
      <c r="O81" s="396"/>
    </row>
    <row r="82" spans="1:15" x14ac:dyDescent="0.25">
      <c r="A82" s="386"/>
      <c r="B82" s="395"/>
      <c r="C82" s="110" t="s">
        <v>19</v>
      </c>
      <c r="D82" s="110">
        <v>835</v>
      </c>
      <c r="E82" s="111" t="s">
        <v>460</v>
      </c>
      <c r="F82" s="290">
        <v>121258.5</v>
      </c>
      <c r="G82" s="290">
        <v>123153.4</v>
      </c>
      <c r="H82" s="290">
        <v>108974.6</v>
      </c>
      <c r="I82" s="290">
        <v>108974.6</v>
      </c>
      <c r="J82" s="290">
        <v>108974.6</v>
      </c>
      <c r="K82" s="290">
        <v>108974.6</v>
      </c>
      <c r="L82" s="290">
        <v>108974.6</v>
      </c>
      <c r="M82" s="290">
        <v>108974.6</v>
      </c>
      <c r="N82" s="293">
        <f t="shared" si="12"/>
        <v>898259.5</v>
      </c>
      <c r="O82" s="396"/>
    </row>
    <row r="83" spans="1:15" x14ac:dyDescent="0.25">
      <c r="A83" s="386"/>
      <c r="B83" s="395"/>
      <c r="C83" s="110" t="s">
        <v>19</v>
      </c>
      <c r="D83" s="110">
        <v>835</v>
      </c>
      <c r="E83" s="111" t="s">
        <v>461</v>
      </c>
      <c r="F83" s="112">
        <v>0</v>
      </c>
      <c r="G83" s="112">
        <v>13004.6</v>
      </c>
      <c r="H83" s="112">
        <v>13004.6</v>
      </c>
      <c r="I83" s="112">
        <v>13004.6</v>
      </c>
      <c r="J83" s="112">
        <v>13004.6</v>
      </c>
      <c r="K83" s="112">
        <v>13004.6</v>
      </c>
      <c r="L83" s="112">
        <v>13004.6</v>
      </c>
      <c r="M83" s="112">
        <v>13004.6</v>
      </c>
      <c r="N83" s="119">
        <f t="shared" si="12"/>
        <v>91032.200000000012</v>
      </c>
      <c r="O83" s="396"/>
    </row>
    <row r="84" spans="1:15" x14ac:dyDescent="0.25">
      <c r="A84" s="386"/>
      <c r="B84" s="395"/>
      <c r="C84" s="110" t="s">
        <v>19</v>
      </c>
      <c r="D84" s="110">
        <v>835</v>
      </c>
      <c r="E84" s="111" t="s">
        <v>462</v>
      </c>
      <c r="F84" s="112">
        <v>1016</v>
      </c>
      <c r="G84" s="112">
        <v>1296.0999999999999</v>
      </c>
      <c r="H84" s="112">
        <v>1296.2</v>
      </c>
      <c r="I84" s="112">
        <v>1296.2</v>
      </c>
      <c r="J84" s="112">
        <v>1296.2</v>
      </c>
      <c r="K84" s="112">
        <v>1296.2</v>
      </c>
      <c r="L84" s="112">
        <v>1296.2</v>
      </c>
      <c r="M84" s="112">
        <v>1296.2</v>
      </c>
      <c r="N84" s="119">
        <f t="shared" si="12"/>
        <v>10089.299999999999</v>
      </c>
      <c r="O84" s="396"/>
    </row>
    <row r="85" spans="1:15" x14ac:dyDescent="0.25">
      <c r="A85" s="386"/>
      <c r="B85" s="395"/>
      <c r="C85" s="110" t="s">
        <v>19</v>
      </c>
      <c r="D85" s="110">
        <v>835</v>
      </c>
      <c r="E85" s="111" t="s">
        <v>463</v>
      </c>
      <c r="F85" s="112">
        <v>100</v>
      </c>
      <c r="G85" s="112">
        <v>100</v>
      </c>
      <c r="H85" s="112">
        <v>100</v>
      </c>
      <c r="I85" s="112">
        <v>100</v>
      </c>
      <c r="J85" s="112">
        <v>100</v>
      </c>
      <c r="K85" s="112">
        <v>100</v>
      </c>
      <c r="L85" s="112">
        <v>100</v>
      </c>
      <c r="M85" s="112">
        <v>100</v>
      </c>
      <c r="N85" s="119">
        <f t="shared" si="12"/>
        <v>800</v>
      </c>
      <c r="O85" s="396"/>
    </row>
    <row r="86" spans="1:15" x14ac:dyDescent="0.25">
      <c r="A86" s="386"/>
      <c r="B86" s="395"/>
      <c r="C86" s="110" t="s">
        <v>19</v>
      </c>
      <c r="D86" s="110" t="s">
        <v>401</v>
      </c>
      <c r="E86" s="111" t="s">
        <v>464</v>
      </c>
      <c r="F86" s="112">
        <v>148.1</v>
      </c>
      <c r="G86" s="112">
        <v>160</v>
      </c>
      <c r="H86" s="112">
        <v>160</v>
      </c>
      <c r="I86" s="112">
        <v>160</v>
      </c>
      <c r="J86" s="112">
        <v>160</v>
      </c>
      <c r="K86" s="112">
        <v>160</v>
      </c>
      <c r="L86" s="112">
        <v>160</v>
      </c>
      <c r="M86" s="112">
        <v>160</v>
      </c>
      <c r="N86" s="119">
        <f t="shared" si="12"/>
        <v>1268.0999999999999</v>
      </c>
      <c r="O86" s="396"/>
    </row>
    <row r="87" spans="1:15" x14ac:dyDescent="0.25">
      <c r="A87" s="393"/>
      <c r="B87" s="395"/>
      <c r="C87" s="110" t="s">
        <v>19</v>
      </c>
      <c r="D87" s="110">
        <v>835</v>
      </c>
      <c r="E87" s="111" t="s">
        <v>465</v>
      </c>
      <c r="F87" s="112">
        <f>3847.2+203.1</f>
        <v>4050.2999999999997</v>
      </c>
      <c r="G87" s="112">
        <v>3942.7</v>
      </c>
      <c r="H87" s="112">
        <v>3942.7</v>
      </c>
      <c r="I87" s="112">
        <v>3942.7</v>
      </c>
      <c r="J87" s="112">
        <v>3942.7</v>
      </c>
      <c r="K87" s="112">
        <v>3942.7</v>
      </c>
      <c r="L87" s="112">
        <v>3942.7</v>
      </c>
      <c r="M87" s="112">
        <v>3942.7</v>
      </c>
      <c r="N87" s="119">
        <f t="shared" si="12"/>
        <v>31649.200000000001</v>
      </c>
      <c r="O87" s="396"/>
    </row>
    <row r="88" spans="1:15" x14ac:dyDescent="0.25">
      <c r="A88" s="393"/>
      <c r="B88" s="395"/>
      <c r="C88" s="110" t="s">
        <v>19</v>
      </c>
      <c r="D88" s="110">
        <v>835</v>
      </c>
      <c r="E88" s="111" t="s">
        <v>466</v>
      </c>
      <c r="F88" s="112">
        <v>0</v>
      </c>
      <c r="G88" s="112">
        <v>0</v>
      </c>
      <c r="H88" s="112">
        <v>1202.5</v>
      </c>
      <c r="I88" s="112">
        <v>1202.5</v>
      </c>
      <c r="J88" s="112">
        <v>1202.5</v>
      </c>
      <c r="K88" s="112">
        <v>1202.5</v>
      </c>
      <c r="L88" s="112">
        <v>1202.5</v>
      </c>
      <c r="M88" s="112">
        <v>1202.5</v>
      </c>
      <c r="N88" s="113">
        <f t="shared" si="12"/>
        <v>7215</v>
      </c>
      <c r="O88" s="396"/>
    </row>
    <row r="89" spans="1:15" x14ac:dyDescent="0.25">
      <c r="A89" s="393"/>
      <c r="B89" s="395"/>
      <c r="C89" s="110" t="s">
        <v>19</v>
      </c>
      <c r="D89" s="110" t="s">
        <v>401</v>
      </c>
      <c r="E89" s="111" t="s">
        <v>467</v>
      </c>
      <c r="F89" s="121">
        <v>0</v>
      </c>
      <c r="G89" s="122">
        <v>0</v>
      </c>
      <c r="H89" s="122">
        <v>8578.7999999999993</v>
      </c>
      <c r="I89" s="122">
        <v>8578.7999999999993</v>
      </c>
      <c r="J89" s="122">
        <v>8578.7999999999993</v>
      </c>
      <c r="K89" s="122">
        <v>8578.7999999999993</v>
      </c>
      <c r="L89" s="122">
        <v>8578.7999999999993</v>
      </c>
      <c r="M89" s="122">
        <v>8578.7999999999993</v>
      </c>
      <c r="N89" s="113">
        <f t="shared" si="12"/>
        <v>51472.800000000003</v>
      </c>
      <c r="O89" s="396"/>
    </row>
    <row r="90" spans="1:15" ht="15" customHeight="1" x14ac:dyDescent="0.25">
      <c r="A90" s="393"/>
      <c r="B90" s="395"/>
      <c r="C90" s="110" t="s">
        <v>19</v>
      </c>
      <c r="D90" s="110">
        <v>835</v>
      </c>
      <c r="E90" s="111" t="s">
        <v>468</v>
      </c>
      <c r="F90" s="123">
        <v>0</v>
      </c>
      <c r="G90" s="112">
        <v>36285.5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9">
        <f t="shared" si="12"/>
        <v>36285.5</v>
      </c>
      <c r="O90" s="396"/>
    </row>
    <row r="91" spans="1:15" x14ac:dyDescent="0.25">
      <c r="A91" s="397" t="s">
        <v>469</v>
      </c>
      <c r="B91" s="399" t="s">
        <v>470</v>
      </c>
      <c r="C91" s="124" t="s">
        <v>390</v>
      </c>
      <c r="D91" s="101" t="s">
        <v>385</v>
      </c>
      <c r="E91" s="101" t="s">
        <v>385</v>
      </c>
      <c r="F91" s="102">
        <f>F92+F93</f>
        <v>8138811.7999999998</v>
      </c>
      <c r="G91" s="102">
        <f t="shared" ref="G91:M91" si="13">G92+G93</f>
        <v>6898882</v>
      </c>
      <c r="H91" s="102">
        <f t="shared" si="13"/>
        <v>6677221.7999999998</v>
      </c>
      <c r="I91" s="102">
        <f t="shared" si="13"/>
        <v>6266054.6999999993</v>
      </c>
      <c r="J91" s="102">
        <f t="shared" si="13"/>
        <v>6266054.6999999993</v>
      </c>
      <c r="K91" s="102">
        <f t="shared" si="13"/>
        <v>6266054.6999999993</v>
      </c>
      <c r="L91" s="102">
        <f t="shared" si="13"/>
        <v>6266054.6999999993</v>
      </c>
      <c r="M91" s="102">
        <f t="shared" si="13"/>
        <v>6266054.6999999993</v>
      </c>
      <c r="N91" s="117">
        <f t="shared" si="12"/>
        <v>53045189.099999994</v>
      </c>
      <c r="O91" s="125" t="s">
        <v>14</v>
      </c>
    </row>
    <row r="92" spans="1:15" x14ac:dyDescent="0.25">
      <c r="A92" s="398"/>
      <c r="B92" s="400"/>
      <c r="C92" s="128" t="s">
        <v>19</v>
      </c>
      <c r="D92" s="110">
        <v>835</v>
      </c>
      <c r="E92" s="110" t="s">
        <v>385</v>
      </c>
      <c r="F92" s="113">
        <f>F94+F95+F97+F98+F99+F100+F101+F102+F103+F104+F105+F106+F107+F108+F109+F110+F111+F112+F113+F114+F115+F116+F117+F118</f>
        <v>8133811.7999999998</v>
      </c>
      <c r="G92" s="113">
        <f t="shared" ref="G92:M92" si="14">G94+G95+G97+G98+G99+G100+G101+G102+G103+G104+G105+G106+G107+G108+G109+G110+G111+G112+G113+G114+G115+G116+G117+G118</f>
        <v>6893482</v>
      </c>
      <c r="H92" s="113">
        <f t="shared" si="14"/>
        <v>6671821.7999999998</v>
      </c>
      <c r="I92" s="113">
        <f t="shared" si="14"/>
        <v>6260654.6999999993</v>
      </c>
      <c r="J92" s="113">
        <f t="shared" si="14"/>
        <v>6260654.6999999993</v>
      </c>
      <c r="K92" s="113">
        <f t="shared" si="14"/>
        <v>6260654.6999999993</v>
      </c>
      <c r="L92" s="113">
        <f t="shared" si="14"/>
        <v>6260654.6999999993</v>
      </c>
      <c r="M92" s="113">
        <f t="shared" si="14"/>
        <v>6260654.6999999993</v>
      </c>
      <c r="N92" s="119">
        <f t="shared" si="12"/>
        <v>53002389.099999994</v>
      </c>
      <c r="O92" s="129"/>
    </row>
    <row r="93" spans="1:15" x14ac:dyDescent="0.25">
      <c r="A93" s="398"/>
      <c r="B93" s="400"/>
      <c r="C93" s="128" t="s">
        <v>387</v>
      </c>
      <c r="D93" s="110">
        <v>891</v>
      </c>
      <c r="E93" s="110" t="s">
        <v>385</v>
      </c>
      <c r="F93" s="113">
        <f t="shared" ref="F93:M93" si="15">SUM(F96)</f>
        <v>5000</v>
      </c>
      <c r="G93" s="113">
        <f t="shared" si="15"/>
        <v>5400</v>
      </c>
      <c r="H93" s="113">
        <f t="shared" si="15"/>
        <v>5400</v>
      </c>
      <c r="I93" s="113">
        <f t="shared" si="15"/>
        <v>5400</v>
      </c>
      <c r="J93" s="113">
        <f t="shared" si="15"/>
        <v>5400</v>
      </c>
      <c r="K93" s="113">
        <f t="shared" si="15"/>
        <v>5400</v>
      </c>
      <c r="L93" s="113">
        <f t="shared" si="15"/>
        <v>5400</v>
      </c>
      <c r="M93" s="113">
        <f t="shared" si="15"/>
        <v>5400</v>
      </c>
      <c r="N93" s="119">
        <f t="shared" si="12"/>
        <v>42800</v>
      </c>
      <c r="O93" s="129"/>
    </row>
    <row r="94" spans="1:15" x14ac:dyDescent="0.25">
      <c r="A94" s="398"/>
      <c r="B94" s="400"/>
      <c r="C94" s="128" t="s">
        <v>19</v>
      </c>
      <c r="D94" s="110">
        <v>835</v>
      </c>
      <c r="E94" s="111" t="s">
        <v>471</v>
      </c>
      <c r="F94" s="112">
        <f>150940+75.4</f>
        <v>151015.4</v>
      </c>
      <c r="G94" s="112">
        <f>201600+100000</f>
        <v>301600</v>
      </c>
      <c r="H94" s="112">
        <v>201600</v>
      </c>
      <c r="I94" s="112">
        <v>201600</v>
      </c>
      <c r="J94" s="112">
        <v>201600</v>
      </c>
      <c r="K94" s="112">
        <f>J94</f>
        <v>201600</v>
      </c>
      <c r="L94" s="112">
        <f>K94</f>
        <v>201600</v>
      </c>
      <c r="M94" s="112">
        <f>J94</f>
        <v>201600</v>
      </c>
      <c r="N94" s="119">
        <f t="shared" si="12"/>
        <v>1662215.4</v>
      </c>
      <c r="O94" s="129"/>
    </row>
    <row r="95" spans="1:15" ht="15" customHeight="1" x14ac:dyDescent="0.25">
      <c r="A95" s="398"/>
      <c r="B95" s="400"/>
      <c r="C95" s="128" t="s">
        <v>19</v>
      </c>
      <c r="D95" s="110">
        <v>835</v>
      </c>
      <c r="E95" s="111" t="s">
        <v>472</v>
      </c>
      <c r="F95" s="112">
        <f>273177.6+7207</f>
        <v>280384.59999999998</v>
      </c>
      <c r="G95" s="112">
        <v>298299.5</v>
      </c>
      <c r="H95" s="112">
        <v>298299.5</v>
      </c>
      <c r="I95" s="112">
        <v>298299.5</v>
      </c>
      <c r="J95" s="112">
        <v>298299.5</v>
      </c>
      <c r="K95" s="112">
        <v>298299.5</v>
      </c>
      <c r="L95" s="112">
        <v>298299.5</v>
      </c>
      <c r="M95" s="112">
        <v>298299.5</v>
      </c>
      <c r="N95" s="119">
        <f t="shared" si="12"/>
        <v>2368481.1</v>
      </c>
      <c r="O95" s="129"/>
    </row>
    <row r="96" spans="1:15" x14ac:dyDescent="0.25">
      <c r="A96" s="398"/>
      <c r="B96" s="400"/>
      <c r="C96" s="128" t="s">
        <v>387</v>
      </c>
      <c r="D96" s="110">
        <v>891</v>
      </c>
      <c r="E96" s="111" t="s">
        <v>472</v>
      </c>
      <c r="F96" s="112">
        <v>5000</v>
      </c>
      <c r="G96" s="112">
        <v>5400</v>
      </c>
      <c r="H96" s="112">
        <v>5400</v>
      </c>
      <c r="I96" s="112">
        <v>5400</v>
      </c>
      <c r="J96" s="112">
        <v>5400</v>
      </c>
      <c r="K96" s="112">
        <v>5400</v>
      </c>
      <c r="L96" s="112">
        <v>5400</v>
      </c>
      <c r="M96" s="112">
        <v>5400</v>
      </c>
      <c r="N96" s="119">
        <f t="shared" si="12"/>
        <v>42800</v>
      </c>
      <c r="O96" s="129"/>
    </row>
    <row r="97" spans="1:15" x14ac:dyDescent="0.25">
      <c r="A97" s="398"/>
      <c r="B97" s="400"/>
      <c r="C97" s="128" t="s">
        <v>19</v>
      </c>
      <c r="D97" s="110">
        <v>835</v>
      </c>
      <c r="E97" s="111" t="s">
        <v>473</v>
      </c>
      <c r="F97" s="112">
        <v>0</v>
      </c>
      <c r="G97" s="112">
        <v>0</v>
      </c>
      <c r="H97" s="112">
        <f>358165+113291.5</f>
        <v>471456.5</v>
      </c>
      <c r="I97" s="112">
        <v>471456.5</v>
      </c>
      <c r="J97" s="112">
        <v>471456.5</v>
      </c>
      <c r="K97" s="112">
        <v>471456.5</v>
      </c>
      <c r="L97" s="112">
        <v>471456.5</v>
      </c>
      <c r="M97" s="112">
        <v>471456.5</v>
      </c>
      <c r="N97" s="119">
        <f t="shared" si="12"/>
        <v>2828739</v>
      </c>
      <c r="O97" s="129"/>
    </row>
    <row r="98" spans="1:15" x14ac:dyDescent="0.25">
      <c r="A98" s="398"/>
      <c r="B98" s="400"/>
      <c r="C98" s="128" t="s">
        <v>19</v>
      </c>
      <c r="D98" s="110">
        <v>835</v>
      </c>
      <c r="E98" s="111" t="s">
        <v>474</v>
      </c>
      <c r="F98" s="112">
        <v>0</v>
      </c>
      <c r="G98" s="112">
        <v>0</v>
      </c>
      <c r="H98" s="112">
        <v>6550</v>
      </c>
      <c r="I98" s="112">
        <v>6550</v>
      </c>
      <c r="J98" s="112">
        <v>6550</v>
      </c>
      <c r="K98" s="112">
        <v>6550</v>
      </c>
      <c r="L98" s="112">
        <v>6550</v>
      </c>
      <c r="M98" s="112">
        <v>6550</v>
      </c>
      <c r="N98" s="119">
        <f t="shared" si="12"/>
        <v>39300</v>
      </c>
      <c r="O98" s="129"/>
    </row>
    <row r="99" spans="1:15" x14ac:dyDescent="0.25">
      <c r="A99" s="398"/>
      <c r="B99" s="400"/>
      <c r="C99" s="128" t="s">
        <v>19</v>
      </c>
      <c r="D99" s="110">
        <v>835</v>
      </c>
      <c r="E99" s="111" t="s">
        <v>475</v>
      </c>
      <c r="F99" s="112">
        <f>154745.1-52738.3</f>
        <v>102006.8</v>
      </c>
      <c r="G99" s="112">
        <v>87251.5</v>
      </c>
      <c r="H99" s="112">
        <v>87251.5</v>
      </c>
      <c r="I99" s="112">
        <v>87251.5</v>
      </c>
      <c r="J99" s="112">
        <v>87251.5</v>
      </c>
      <c r="K99" s="112">
        <v>87251.5</v>
      </c>
      <c r="L99" s="112">
        <v>87251.5</v>
      </c>
      <c r="M99" s="112">
        <v>87251.5</v>
      </c>
      <c r="N99" s="119">
        <f t="shared" si="12"/>
        <v>712767.3</v>
      </c>
      <c r="O99" s="129"/>
    </row>
    <row r="100" spans="1:15" ht="15" customHeight="1" x14ac:dyDescent="0.25">
      <c r="A100" s="398"/>
      <c r="B100" s="400"/>
      <c r="C100" s="128" t="s">
        <v>19</v>
      </c>
      <c r="D100" s="110">
        <v>835</v>
      </c>
      <c r="E100" s="111" t="s">
        <v>476</v>
      </c>
      <c r="F100" s="112">
        <f>8063.7+216</f>
        <v>8279.7000000000007</v>
      </c>
      <c r="G100" s="112">
        <v>18458.900000000001</v>
      </c>
      <c r="H100" s="112">
        <v>18458.900000000001</v>
      </c>
      <c r="I100" s="112">
        <v>18458.900000000001</v>
      </c>
      <c r="J100" s="112">
        <v>18458.900000000001</v>
      </c>
      <c r="K100" s="112">
        <v>18458.900000000001</v>
      </c>
      <c r="L100" s="112">
        <v>18458.900000000001</v>
      </c>
      <c r="M100" s="112">
        <v>18458.900000000001</v>
      </c>
      <c r="N100" s="119">
        <f t="shared" si="12"/>
        <v>137492</v>
      </c>
      <c r="O100" s="129"/>
    </row>
    <row r="101" spans="1:15" ht="21" customHeight="1" x14ac:dyDescent="0.25">
      <c r="A101" s="398"/>
      <c r="B101" s="400"/>
      <c r="C101" s="128" t="s">
        <v>19</v>
      </c>
      <c r="D101" s="110">
        <v>835</v>
      </c>
      <c r="E101" s="111" t="s">
        <v>477</v>
      </c>
      <c r="F101" s="112">
        <f>80436.8-8426</f>
        <v>72010.8</v>
      </c>
      <c r="G101" s="113">
        <v>82637.100000000006</v>
      </c>
      <c r="H101" s="112">
        <v>86438.399999999994</v>
      </c>
      <c r="I101" s="112">
        <v>90414.6</v>
      </c>
      <c r="J101" s="112">
        <v>90414.6</v>
      </c>
      <c r="K101" s="112">
        <v>90414.6</v>
      </c>
      <c r="L101" s="112">
        <v>90414.6</v>
      </c>
      <c r="M101" s="112">
        <v>90414.6</v>
      </c>
      <c r="N101" s="119">
        <f t="shared" si="12"/>
        <v>693159.3</v>
      </c>
      <c r="O101" s="129"/>
    </row>
    <row r="102" spans="1:15" x14ac:dyDescent="0.25">
      <c r="A102" s="398"/>
      <c r="B102" s="400"/>
      <c r="C102" s="128" t="s">
        <v>19</v>
      </c>
      <c r="D102" s="110">
        <v>835</v>
      </c>
      <c r="E102" s="111" t="s">
        <v>478</v>
      </c>
      <c r="F102" s="112">
        <v>200914.3</v>
      </c>
      <c r="G102" s="113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9">
        <f t="shared" si="12"/>
        <v>200914.3</v>
      </c>
      <c r="O102" s="129"/>
    </row>
    <row r="103" spans="1:15" x14ac:dyDescent="0.25">
      <c r="A103" s="398"/>
      <c r="B103" s="400"/>
      <c r="C103" s="128" t="s">
        <v>19</v>
      </c>
      <c r="D103" s="110">
        <v>835</v>
      </c>
      <c r="E103" s="111" t="s">
        <v>479</v>
      </c>
      <c r="F103" s="290">
        <f>183300-20400</f>
        <v>162900</v>
      </c>
      <c r="G103" s="290">
        <f>180000-12900-1200</f>
        <v>165900</v>
      </c>
      <c r="H103" s="290">
        <v>180000</v>
      </c>
      <c r="I103" s="290">
        <v>180000</v>
      </c>
      <c r="J103" s="290">
        <v>180000</v>
      </c>
      <c r="K103" s="290">
        <v>180000</v>
      </c>
      <c r="L103" s="290">
        <v>180000</v>
      </c>
      <c r="M103" s="290">
        <v>180000</v>
      </c>
      <c r="N103" s="293">
        <f t="shared" si="12"/>
        <v>1408800</v>
      </c>
      <c r="O103" s="129"/>
    </row>
    <row r="104" spans="1:15" x14ac:dyDescent="0.25">
      <c r="A104" s="398"/>
      <c r="B104" s="400"/>
      <c r="C104" s="128" t="s">
        <v>19</v>
      </c>
      <c r="D104" s="110">
        <v>835</v>
      </c>
      <c r="E104" s="111" t="s">
        <v>480</v>
      </c>
      <c r="F104" s="112">
        <f>24336+2040</f>
        <v>26376</v>
      </c>
      <c r="G104" s="112">
        <v>28464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9">
        <f t="shared" si="12"/>
        <v>54840</v>
      </c>
      <c r="O104" s="129"/>
    </row>
    <row r="105" spans="1:15" x14ac:dyDescent="0.25">
      <c r="A105" s="398"/>
      <c r="B105" s="400"/>
      <c r="C105" s="128" t="s">
        <v>19</v>
      </c>
      <c r="D105" s="110">
        <v>835</v>
      </c>
      <c r="E105" s="111" t="s">
        <v>481</v>
      </c>
      <c r="F105" s="112">
        <f>18216+1962</f>
        <v>20178</v>
      </c>
      <c r="G105" s="112">
        <v>18486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9">
        <f t="shared" si="12"/>
        <v>38664</v>
      </c>
      <c r="O105" s="129"/>
    </row>
    <row r="106" spans="1:15" x14ac:dyDescent="0.25">
      <c r="A106" s="398"/>
      <c r="B106" s="400"/>
      <c r="C106" s="128" t="s">
        <v>19</v>
      </c>
      <c r="D106" s="110">
        <v>835</v>
      </c>
      <c r="E106" s="111" t="s">
        <v>482</v>
      </c>
      <c r="F106" s="290">
        <v>144100</v>
      </c>
      <c r="G106" s="290">
        <f>100000+17000+30000</f>
        <v>147000</v>
      </c>
      <c r="H106" s="290">
        <v>0</v>
      </c>
      <c r="I106" s="290">
        <v>0</v>
      </c>
      <c r="J106" s="290">
        <v>0</v>
      </c>
      <c r="K106" s="290">
        <v>0</v>
      </c>
      <c r="L106" s="290">
        <v>0</v>
      </c>
      <c r="M106" s="290">
        <v>0</v>
      </c>
      <c r="N106" s="293">
        <f t="shared" si="12"/>
        <v>291100</v>
      </c>
      <c r="O106" s="129"/>
    </row>
    <row r="107" spans="1:15" x14ac:dyDescent="0.25">
      <c r="A107" s="398"/>
      <c r="B107" s="400"/>
      <c r="C107" s="128" t="s">
        <v>19</v>
      </c>
      <c r="D107" s="110">
        <v>835</v>
      </c>
      <c r="E107" s="111" t="s">
        <v>483</v>
      </c>
      <c r="F107" s="112">
        <v>625588.80000000005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9">
        <f t="shared" si="12"/>
        <v>625588.80000000005</v>
      </c>
      <c r="O107" s="129"/>
    </row>
    <row r="108" spans="1:15" x14ac:dyDescent="0.25">
      <c r="A108" s="398"/>
      <c r="B108" s="400"/>
      <c r="C108" s="128" t="s">
        <v>19</v>
      </c>
      <c r="D108" s="110">
        <v>835</v>
      </c>
      <c r="E108" s="111" t="s">
        <v>484</v>
      </c>
      <c r="F108" s="112">
        <f>2214585+496766.1</f>
        <v>2711351.1</v>
      </c>
      <c r="G108" s="112">
        <v>3863584.5</v>
      </c>
      <c r="H108" s="112">
        <v>3940606.1</v>
      </c>
      <c r="I108" s="112">
        <v>3516918.9</v>
      </c>
      <c r="J108" s="112">
        <v>3516918.9</v>
      </c>
      <c r="K108" s="112">
        <v>3516918.9</v>
      </c>
      <c r="L108" s="112">
        <v>3516918.9</v>
      </c>
      <c r="M108" s="112">
        <v>3516918.9</v>
      </c>
      <c r="N108" s="119">
        <f t="shared" si="12"/>
        <v>28100136.200000003</v>
      </c>
      <c r="O108" s="129"/>
    </row>
    <row r="109" spans="1:15" ht="15" customHeight="1" x14ac:dyDescent="0.25">
      <c r="A109" s="398"/>
      <c r="B109" s="400"/>
      <c r="C109" s="128" t="s">
        <v>19</v>
      </c>
      <c r="D109" s="110">
        <v>835</v>
      </c>
      <c r="E109" s="111" t="s">
        <v>485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9">
        <f t="shared" si="12"/>
        <v>0</v>
      </c>
      <c r="O109" s="129"/>
    </row>
    <row r="110" spans="1:15" x14ac:dyDescent="0.25">
      <c r="A110" s="398"/>
      <c r="B110" s="400"/>
      <c r="C110" s="128" t="s">
        <v>19</v>
      </c>
      <c r="D110" s="110">
        <v>835</v>
      </c>
      <c r="E110" s="111" t="s">
        <v>486</v>
      </c>
      <c r="F110" s="112">
        <v>329.5</v>
      </c>
      <c r="G110" s="112">
        <f>329.5-179.5</f>
        <v>150</v>
      </c>
      <c r="H110" s="112">
        <f>329.5-179.5</f>
        <v>150</v>
      </c>
      <c r="I110" s="112">
        <f>329.5-179.5</f>
        <v>150</v>
      </c>
      <c r="J110" s="112">
        <v>150</v>
      </c>
      <c r="K110" s="112">
        <v>150</v>
      </c>
      <c r="L110" s="112">
        <v>150</v>
      </c>
      <c r="M110" s="112">
        <v>150</v>
      </c>
      <c r="N110" s="119">
        <f t="shared" si="12"/>
        <v>1379.5</v>
      </c>
      <c r="O110" s="129"/>
    </row>
    <row r="111" spans="1:15" x14ac:dyDescent="0.25">
      <c r="A111" s="398"/>
      <c r="B111" s="400"/>
      <c r="C111" s="128" t="s">
        <v>19</v>
      </c>
      <c r="D111" s="110" t="s">
        <v>401</v>
      </c>
      <c r="E111" s="111" t="s">
        <v>487</v>
      </c>
      <c r="F111" s="112">
        <v>936693.4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9">
        <f t="shared" si="12"/>
        <v>936693.4</v>
      </c>
      <c r="O111" s="129"/>
    </row>
    <row r="112" spans="1:15" x14ac:dyDescent="0.25">
      <c r="A112" s="398"/>
      <c r="B112" s="400"/>
      <c r="C112" s="128" t="s">
        <v>19</v>
      </c>
      <c r="D112" s="110" t="s">
        <v>401</v>
      </c>
      <c r="E112" s="111" t="s">
        <v>488</v>
      </c>
      <c r="F112" s="112">
        <v>188003.20000000001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9">
        <f t="shared" si="12"/>
        <v>188003.20000000001</v>
      </c>
      <c r="O112" s="129"/>
    </row>
    <row r="113" spans="1:15" x14ac:dyDescent="0.25">
      <c r="A113" s="398"/>
      <c r="B113" s="400"/>
      <c r="C113" s="128" t="s">
        <v>19</v>
      </c>
      <c r="D113" s="110" t="s">
        <v>401</v>
      </c>
      <c r="E113" s="111" t="s">
        <v>489</v>
      </c>
      <c r="F113" s="112">
        <v>49658.1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9">
        <f t="shared" si="12"/>
        <v>49658.1</v>
      </c>
      <c r="O113" s="129"/>
    </row>
    <row r="114" spans="1:15" x14ac:dyDescent="0.25">
      <c r="A114" s="398"/>
      <c r="B114" s="400"/>
      <c r="C114" s="128" t="s">
        <v>19</v>
      </c>
      <c r="D114" s="110" t="s">
        <v>401</v>
      </c>
      <c r="E114" s="111" t="s">
        <v>490</v>
      </c>
      <c r="F114" s="290">
        <v>0</v>
      </c>
      <c r="G114" s="290">
        <f>1740901.9+1200</f>
        <v>1742101.9</v>
      </c>
      <c r="H114" s="290">
        <v>1240733.5</v>
      </c>
      <c r="I114" s="290">
        <v>1245377.6000000001</v>
      </c>
      <c r="J114" s="290">
        <v>1245377.6000000001</v>
      </c>
      <c r="K114" s="290">
        <v>1245377.6000000001</v>
      </c>
      <c r="L114" s="290">
        <v>1245377.6000000001</v>
      </c>
      <c r="M114" s="290">
        <v>1245377.6000000001</v>
      </c>
      <c r="N114" s="293">
        <f>M114+L114+K114+J114+I114+H114+G114+F114</f>
        <v>9209723.4000000004</v>
      </c>
      <c r="O114" s="129"/>
    </row>
    <row r="115" spans="1:15" x14ac:dyDescent="0.25">
      <c r="A115" s="398"/>
      <c r="B115" s="400"/>
      <c r="C115" s="128" t="s">
        <v>19</v>
      </c>
      <c r="D115" s="110">
        <v>835</v>
      </c>
      <c r="E115" s="111" t="s">
        <v>491</v>
      </c>
      <c r="F115" s="112">
        <f>2180-380</f>
        <v>1800</v>
      </c>
      <c r="G115" s="112">
        <v>2100</v>
      </c>
      <c r="H115" s="112">
        <v>2100</v>
      </c>
      <c r="I115" s="112">
        <v>2100</v>
      </c>
      <c r="J115" s="112">
        <v>2100</v>
      </c>
      <c r="K115" s="112">
        <v>2100</v>
      </c>
      <c r="L115" s="112">
        <v>2100</v>
      </c>
      <c r="M115" s="112">
        <v>2100</v>
      </c>
      <c r="N115" s="119">
        <f t="shared" si="12"/>
        <v>16500</v>
      </c>
      <c r="O115" s="129"/>
    </row>
    <row r="116" spans="1:15" x14ac:dyDescent="0.25">
      <c r="A116" s="398"/>
      <c r="B116" s="400"/>
      <c r="C116" s="128" t="s">
        <v>19</v>
      </c>
      <c r="D116" s="110">
        <v>835</v>
      </c>
      <c r="E116" s="111" t="s">
        <v>492</v>
      </c>
      <c r="F116" s="112">
        <v>8398.1</v>
      </c>
      <c r="G116" s="112">
        <v>9398.6</v>
      </c>
      <c r="H116" s="112">
        <v>9398.6</v>
      </c>
      <c r="I116" s="112">
        <v>9398.6</v>
      </c>
      <c r="J116" s="112">
        <v>9398.6</v>
      </c>
      <c r="K116" s="112">
        <v>9398.6</v>
      </c>
      <c r="L116" s="112">
        <v>9398.6</v>
      </c>
      <c r="M116" s="112">
        <v>9398.6</v>
      </c>
      <c r="N116" s="119">
        <f t="shared" si="12"/>
        <v>74188.3</v>
      </c>
      <c r="O116" s="129"/>
    </row>
    <row r="117" spans="1:15" ht="16.5" customHeight="1" x14ac:dyDescent="0.25">
      <c r="A117" s="398"/>
      <c r="B117" s="400"/>
      <c r="C117" s="128" t="s">
        <v>19</v>
      </c>
      <c r="D117" s="110">
        <v>835</v>
      </c>
      <c r="E117" s="111" t="s">
        <v>493</v>
      </c>
      <c r="F117" s="112">
        <v>107959</v>
      </c>
      <c r="G117" s="112">
        <v>128050</v>
      </c>
      <c r="H117" s="112">
        <v>128778.8</v>
      </c>
      <c r="I117" s="112">
        <v>132678.6</v>
      </c>
      <c r="J117" s="112">
        <v>132678.6</v>
      </c>
      <c r="K117" s="112">
        <v>132678.6</v>
      </c>
      <c r="L117" s="112">
        <v>132678.6</v>
      </c>
      <c r="M117" s="112">
        <v>132678.6</v>
      </c>
      <c r="N117" s="119">
        <f t="shared" si="12"/>
        <v>1028180.8</v>
      </c>
      <c r="O117" s="129"/>
    </row>
    <row r="118" spans="1:15" x14ac:dyDescent="0.25">
      <c r="A118" s="130"/>
      <c r="B118" s="131"/>
      <c r="C118" s="128" t="s">
        <v>19</v>
      </c>
      <c r="D118" s="110">
        <v>835</v>
      </c>
      <c r="E118" s="111" t="s">
        <v>494</v>
      </c>
      <c r="F118" s="112">
        <f>2385122.1-49257.1</f>
        <v>2335865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9">
        <f t="shared" si="12"/>
        <v>2335865</v>
      </c>
      <c r="O118" s="132"/>
    </row>
    <row r="119" spans="1:15" x14ac:dyDescent="0.25">
      <c r="A119" s="126" t="s">
        <v>495</v>
      </c>
      <c r="B119" s="394" t="s">
        <v>496</v>
      </c>
      <c r="C119" s="124" t="s">
        <v>390</v>
      </c>
      <c r="D119" s="101" t="s">
        <v>385</v>
      </c>
      <c r="E119" s="101" t="s">
        <v>385</v>
      </c>
      <c r="F119" s="102">
        <f>F120</f>
        <v>5250</v>
      </c>
      <c r="G119" s="102">
        <f t="shared" ref="G119:M119" si="16">G120</f>
        <v>5400</v>
      </c>
      <c r="H119" s="102">
        <f t="shared" si="16"/>
        <v>5400</v>
      </c>
      <c r="I119" s="102">
        <f t="shared" si="16"/>
        <v>5400</v>
      </c>
      <c r="J119" s="102">
        <f t="shared" si="16"/>
        <v>5400</v>
      </c>
      <c r="K119" s="102">
        <f t="shared" si="16"/>
        <v>5400</v>
      </c>
      <c r="L119" s="102">
        <f t="shared" si="16"/>
        <v>5400</v>
      </c>
      <c r="M119" s="102">
        <f t="shared" si="16"/>
        <v>5400</v>
      </c>
      <c r="N119" s="102">
        <f t="shared" ref="N119:N136" si="17">M119+L119+K119+J119+I119+H119+G119+F119</f>
        <v>43050</v>
      </c>
      <c r="O119" s="402" t="s">
        <v>14</v>
      </c>
    </row>
    <row r="120" spans="1:15" x14ac:dyDescent="0.25">
      <c r="A120" s="126"/>
      <c r="B120" s="395"/>
      <c r="C120" s="128" t="s">
        <v>19</v>
      </c>
      <c r="D120" s="110">
        <v>835</v>
      </c>
      <c r="E120" s="110" t="s">
        <v>385</v>
      </c>
      <c r="F120" s="113">
        <f>F121+F122+F123</f>
        <v>5250</v>
      </c>
      <c r="G120" s="113">
        <f t="shared" ref="G120:M120" si="18">G121+G122+G123</f>
        <v>5400</v>
      </c>
      <c r="H120" s="113">
        <f t="shared" si="18"/>
        <v>5400</v>
      </c>
      <c r="I120" s="113">
        <f t="shared" si="18"/>
        <v>5400</v>
      </c>
      <c r="J120" s="113">
        <f t="shared" si="18"/>
        <v>5400</v>
      </c>
      <c r="K120" s="113">
        <f t="shared" si="18"/>
        <v>5400</v>
      </c>
      <c r="L120" s="113">
        <f t="shared" si="18"/>
        <v>5400</v>
      </c>
      <c r="M120" s="113">
        <f t="shared" si="18"/>
        <v>5400</v>
      </c>
      <c r="N120" s="113">
        <f t="shared" si="17"/>
        <v>43050</v>
      </c>
      <c r="O120" s="402"/>
    </row>
    <row r="121" spans="1:15" x14ac:dyDescent="0.25">
      <c r="A121" s="126"/>
      <c r="B121" s="395"/>
      <c r="C121" s="128" t="s">
        <v>19</v>
      </c>
      <c r="D121" s="110">
        <v>835</v>
      </c>
      <c r="E121" s="111" t="s">
        <v>497</v>
      </c>
      <c r="F121" s="112">
        <f>2608.8-108.8</f>
        <v>2500</v>
      </c>
      <c r="G121" s="112">
        <v>2700</v>
      </c>
      <c r="H121" s="112">
        <v>2700</v>
      </c>
      <c r="I121" s="112">
        <v>2700</v>
      </c>
      <c r="J121" s="112">
        <v>2700</v>
      </c>
      <c r="K121" s="112">
        <v>2700</v>
      </c>
      <c r="L121" s="112">
        <v>2700</v>
      </c>
      <c r="M121" s="112">
        <v>2700</v>
      </c>
      <c r="N121" s="113">
        <f t="shared" si="17"/>
        <v>21400</v>
      </c>
      <c r="O121" s="402"/>
    </row>
    <row r="122" spans="1:15" ht="15" customHeight="1" x14ac:dyDescent="0.25">
      <c r="A122" s="126"/>
      <c r="B122" s="395"/>
      <c r="C122" s="128" t="s">
        <v>19</v>
      </c>
      <c r="D122" s="110">
        <v>835</v>
      </c>
      <c r="E122" s="110" t="s">
        <v>498</v>
      </c>
      <c r="F122" s="113">
        <v>2700</v>
      </c>
      <c r="G122" s="113">
        <v>2700</v>
      </c>
      <c r="H122" s="113">
        <v>2700</v>
      </c>
      <c r="I122" s="113">
        <v>2700</v>
      </c>
      <c r="J122" s="113">
        <v>2700</v>
      </c>
      <c r="K122" s="113">
        <v>2700</v>
      </c>
      <c r="L122" s="113">
        <v>2700</v>
      </c>
      <c r="M122" s="113">
        <v>2700</v>
      </c>
      <c r="N122" s="113">
        <f t="shared" si="17"/>
        <v>21600</v>
      </c>
      <c r="O122" s="402"/>
    </row>
    <row r="123" spans="1:15" x14ac:dyDescent="0.25">
      <c r="A123" s="126"/>
      <c r="B123" s="401"/>
      <c r="C123" s="128" t="s">
        <v>19</v>
      </c>
      <c r="D123" s="110">
        <v>835</v>
      </c>
      <c r="E123" s="110" t="s">
        <v>499</v>
      </c>
      <c r="F123" s="113">
        <v>50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f t="shared" si="17"/>
        <v>50</v>
      </c>
      <c r="O123" s="129"/>
    </row>
    <row r="124" spans="1:15" x14ac:dyDescent="0.25">
      <c r="A124" s="120" t="s">
        <v>355</v>
      </c>
      <c r="B124" s="394" t="s">
        <v>500</v>
      </c>
      <c r="C124" s="101" t="s">
        <v>390</v>
      </c>
      <c r="D124" s="101" t="s">
        <v>385</v>
      </c>
      <c r="E124" s="107" t="s">
        <v>385</v>
      </c>
      <c r="F124" s="108">
        <f>F125</f>
        <v>382797.60000000003</v>
      </c>
      <c r="G124" s="108">
        <f t="shared" ref="G124:M124" si="19">G125</f>
        <v>495073.89999999997</v>
      </c>
      <c r="H124" s="108">
        <f t="shared" si="19"/>
        <v>383395.60000000003</v>
      </c>
      <c r="I124" s="108">
        <f t="shared" si="19"/>
        <v>383418.3</v>
      </c>
      <c r="J124" s="108">
        <f t="shared" si="19"/>
        <v>383418.3</v>
      </c>
      <c r="K124" s="108">
        <f t="shared" si="19"/>
        <v>383418.3</v>
      </c>
      <c r="L124" s="108">
        <f t="shared" si="19"/>
        <v>383418.3</v>
      </c>
      <c r="M124" s="108">
        <f t="shared" si="19"/>
        <v>383418.3</v>
      </c>
      <c r="N124" s="102">
        <f t="shared" si="17"/>
        <v>3178358.6</v>
      </c>
      <c r="O124" s="403" t="s">
        <v>14</v>
      </c>
    </row>
    <row r="125" spans="1:15" x14ac:dyDescent="0.25">
      <c r="A125" s="127"/>
      <c r="B125" s="395"/>
      <c r="C125" s="110" t="s">
        <v>19</v>
      </c>
      <c r="D125" s="110">
        <v>835</v>
      </c>
      <c r="E125" s="110" t="s">
        <v>385</v>
      </c>
      <c r="F125" s="112">
        <f>F126+F127+F128+F129+F130</f>
        <v>382797.60000000003</v>
      </c>
      <c r="G125" s="112">
        <f t="shared" ref="G125:M125" si="20">G126+G127+G128+G129+G130</f>
        <v>495073.89999999997</v>
      </c>
      <c r="H125" s="112">
        <f t="shared" si="20"/>
        <v>383395.60000000003</v>
      </c>
      <c r="I125" s="112">
        <f t="shared" si="20"/>
        <v>383418.3</v>
      </c>
      <c r="J125" s="112">
        <f t="shared" si="20"/>
        <v>383418.3</v>
      </c>
      <c r="K125" s="112">
        <f t="shared" si="20"/>
        <v>383418.3</v>
      </c>
      <c r="L125" s="112">
        <f t="shared" si="20"/>
        <v>383418.3</v>
      </c>
      <c r="M125" s="112">
        <f t="shared" si="20"/>
        <v>383418.3</v>
      </c>
      <c r="N125" s="113">
        <f t="shared" si="17"/>
        <v>3178358.6</v>
      </c>
      <c r="O125" s="404"/>
    </row>
    <row r="126" spans="1:15" x14ac:dyDescent="0.25">
      <c r="A126" s="127"/>
      <c r="B126" s="395"/>
      <c r="C126" s="110" t="s">
        <v>19</v>
      </c>
      <c r="D126" s="110">
        <v>835</v>
      </c>
      <c r="E126" s="111" t="s">
        <v>501</v>
      </c>
      <c r="F126" s="112">
        <f>235559.7+4016.7</f>
        <v>239576.40000000002</v>
      </c>
      <c r="G126" s="112">
        <v>263929.8</v>
      </c>
      <c r="H126" s="112">
        <v>262184.5</v>
      </c>
      <c r="I126" s="112">
        <v>262184.5</v>
      </c>
      <c r="J126" s="112">
        <v>262184.5</v>
      </c>
      <c r="K126" s="112">
        <v>262184.5</v>
      </c>
      <c r="L126" s="112">
        <v>262184.5</v>
      </c>
      <c r="M126" s="112">
        <v>262184.5</v>
      </c>
      <c r="N126" s="113">
        <f t="shared" si="17"/>
        <v>2076613.2000000002</v>
      </c>
      <c r="O126" s="404"/>
    </row>
    <row r="127" spans="1:15" x14ac:dyDescent="0.25">
      <c r="A127" s="127"/>
      <c r="B127" s="395"/>
      <c r="C127" s="110" t="s">
        <v>19</v>
      </c>
      <c r="D127" s="110">
        <v>835</v>
      </c>
      <c r="E127" s="111" t="s">
        <v>502</v>
      </c>
      <c r="F127" s="112">
        <v>16071.9</v>
      </c>
      <c r="G127" s="112">
        <v>17000</v>
      </c>
      <c r="H127" s="112">
        <v>17000</v>
      </c>
      <c r="I127" s="112">
        <v>17000</v>
      </c>
      <c r="J127" s="112">
        <v>17000</v>
      </c>
      <c r="K127" s="112">
        <v>17000</v>
      </c>
      <c r="L127" s="112">
        <v>17000</v>
      </c>
      <c r="M127" s="112">
        <v>17000</v>
      </c>
      <c r="N127" s="113">
        <f t="shared" si="17"/>
        <v>135071.9</v>
      </c>
      <c r="O127" s="404"/>
    </row>
    <row r="128" spans="1:15" x14ac:dyDescent="0.25">
      <c r="A128" s="127"/>
      <c r="B128" s="395"/>
      <c r="C128" s="110" t="s">
        <v>19</v>
      </c>
      <c r="D128" s="110">
        <v>835</v>
      </c>
      <c r="E128" s="111" t="s">
        <v>503</v>
      </c>
      <c r="F128" s="112">
        <f>87428.7+492.9</f>
        <v>87921.599999999991</v>
      </c>
      <c r="G128" s="112">
        <v>93017</v>
      </c>
      <c r="H128" s="112">
        <v>102147.7</v>
      </c>
      <c r="I128" s="112">
        <v>102147.8</v>
      </c>
      <c r="J128" s="112">
        <v>102147.8</v>
      </c>
      <c r="K128" s="112">
        <v>102147.8</v>
      </c>
      <c r="L128" s="112">
        <v>102147.8</v>
      </c>
      <c r="M128" s="112">
        <v>102147.8</v>
      </c>
      <c r="N128" s="113">
        <f t="shared" si="17"/>
        <v>793825.29999999993</v>
      </c>
      <c r="O128" s="404"/>
    </row>
    <row r="129" spans="1:15" ht="15" customHeight="1" x14ac:dyDescent="0.25">
      <c r="A129" s="127"/>
      <c r="B129" s="395"/>
      <c r="C129" s="110" t="s">
        <v>19</v>
      </c>
      <c r="D129" s="110">
        <v>835</v>
      </c>
      <c r="E129" s="111" t="s">
        <v>504</v>
      </c>
      <c r="F129" s="112">
        <v>37282.699999999997</v>
      </c>
      <c r="G129" s="112">
        <f>86085+33000</f>
        <v>119085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3">
        <f t="shared" si="17"/>
        <v>156367.70000000001</v>
      </c>
      <c r="O129" s="404"/>
    </row>
    <row r="130" spans="1:15" x14ac:dyDescent="0.25">
      <c r="A130" s="133"/>
      <c r="B130" s="401"/>
      <c r="C130" s="110" t="s">
        <v>19</v>
      </c>
      <c r="D130" s="110">
        <v>835</v>
      </c>
      <c r="E130" s="111" t="s">
        <v>505</v>
      </c>
      <c r="F130" s="112">
        <v>1945</v>
      </c>
      <c r="G130" s="112">
        <v>2042.1</v>
      </c>
      <c r="H130" s="112">
        <v>2063.4</v>
      </c>
      <c r="I130" s="112">
        <v>2086</v>
      </c>
      <c r="J130" s="112">
        <v>2086</v>
      </c>
      <c r="K130" s="112">
        <v>2086</v>
      </c>
      <c r="L130" s="112">
        <v>2086</v>
      </c>
      <c r="M130" s="112">
        <v>2086</v>
      </c>
      <c r="N130" s="113">
        <f t="shared" si="17"/>
        <v>16480.5</v>
      </c>
      <c r="O130" s="405"/>
    </row>
    <row r="131" spans="1:15" x14ac:dyDescent="0.25">
      <c r="A131" s="120" t="s">
        <v>506</v>
      </c>
      <c r="B131" s="394" t="s">
        <v>507</v>
      </c>
      <c r="C131" s="101" t="s">
        <v>390</v>
      </c>
      <c r="D131" s="101" t="s">
        <v>385</v>
      </c>
      <c r="E131" s="107" t="s">
        <v>508</v>
      </c>
      <c r="F131" s="108">
        <f>F132</f>
        <v>0</v>
      </c>
      <c r="G131" s="108">
        <f t="shared" ref="G131:M131" si="21">G132</f>
        <v>446458</v>
      </c>
      <c r="H131" s="108">
        <f t="shared" si="21"/>
        <v>482875.6</v>
      </c>
      <c r="I131" s="108">
        <f t="shared" si="21"/>
        <v>482875.6</v>
      </c>
      <c r="J131" s="108">
        <f t="shared" si="21"/>
        <v>482875.6</v>
      </c>
      <c r="K131" s="108">
        <f t="shared" si="21"/>
        <v>482875.6</v>
      </c>
      <c r="L131" s="108">
        <f t="shared" si="21"/>
        <v>482875.6</v>
      </c>
      <c r="M131" s="108">
        <f t="shared" si="21"/>
        <v>482875.6</v>
      </c>
      <c r="N131" s="102">
        <f t="shared" si="17"/>
        <v>3343711.6</v>
      </c>
      <c r="O131" s="134"/>
    </row>
    <row r="132" spans="1:15" x14ac:dyDescent="0.25">
      <c r="A132" s="127"/>
      <c r="B132" s="395"/>
      <c r="C132" s="110" t="s">
        <v>19</v>
      </c>
      <c r="D132" s="110">
        <v>835</v>
      </c>
      <c r="E132" s="110" t="s">
        <v>385</v>
      </c>
      <c r="F132" s="112">
        <f>F133+F134+F135+F136</f>
        <v>0</v>
      </c>
      <c r="G132" s="112">
        <f t="shared" ref="G132:M132" si="22">G133+G134+G135+G136</f>
        <v>446458</v>
      </c>
      <c r="H132" s="112">
        <f t="shared" si="22"/>
        <v>482875.6</v>
      </c>
      <c r="I132" s="112">
        <f t="shared" si="22"/>
        <v>482875.6</v>
      </c>
      <c r="J132" s="112">
        <f t="shared" si="22"/>
        <v>482875.6</v>
      </c>
      <c r="K132" s="112">
        <f t="shared" si="22"/>
        <v>482875.6</v>
      </c>
      <c r="L132" s="112">
        <f t="shared" si="22"/>
        <v>482875.6</v>
      </c>
      <c r="M132" s="112">
        <f t="shared" si="22"/>
        <v>482875.6</v>
      </c>
      <c r="N132" s="113">
        <f t="shared" si="17"/>
        <v>3343711.6</v>
      </c>
      <c r="O132" s="134"/>
    </row>
    <row r="133" spans="1:15" x14ac:dyDescent="0.25">
      <c r="A133" s="127"/>
      <c r="B133" s="395"/>
      <c r="C133" s="110" t="s">
        <v>19</v>
      </c>
      <c r="D133" s="110">
        <v>835</v>
      </c>
      <c r="E133" s="111" t="s">
        <v>509</v>
      </c>
      <c r="F133" s="112">
        <v>0</v>
      </c>
      <c r="G133" s="112">
        <v>212324.4</v>
      </c>
      <c r="H133" s="112">
        <v>219622.6</v>
      </c>
      <c r="I133" s="112">
        <v>219622.6</v>
      </c>
      <c r="J133" s="112">
        <v>219622.6</v>
      </c>
      <c r="K133" s="112">
        <v>219622.6</v>
      </c>
      <c r="L133" s="112">
        <v>219622.6</v>
      </c>
      <c r="M133" s="112">
        <v>219622.6</v>
      </c>
      <c r="N133" s="113">
        <f t="shared" si="17"/>
        <v>1530060</v>
      </c>
      <c r="O133" s="134"/>
    </row>
    <row r="134" spans="1:15" x14ac:dyDescent="0.25">
      <c r="A134" s="127"/>
      <c r="B134" s="395"/>
      <c r="C134" s="110" t="s">
        <v>19</v>
      </c>
      <c r="D134" s="110">
        <v>835</v>
      </c>
      <c r="E134" s="111" t="s">
        <v>510</v>
      </c>
      <c r="F134" s="112">
        <v>0</v>
      </c>
      <c r="G134" s="112">
        <v>198343.7</v>
      </c>
      <c r="H134" s="112">
        <v>209253</v>
      </c>
      <c r="I134" s="112">
        <v>209253</v>
      </c>
      <c r="J134" s="112">
        <v>209253</v>
      </c>
      <c r="K134" s="112">
        <v>209253</v>
      </c>
      <c r="L134" s="112">
        <v>209253</v>
      </c>
      <c r="M134" s="112">
        <v>209253</v>
      </c>
      <c r="N134" s="113">
        <f t="shared" si="17"/>
        <v>1453861.7</v>
      </c>
      <c r="O134" s="135"/>
    </row>
    <row r="135" spans="1:15" x14ac:dyDescent="0.25">
      <c r="A135" s="127"/>
      <c r="B135" s="395"/>
      <c r="C135" s="110" t="s">
        <v>19</v>
      </c>
      <c r="D135" s="110">
        <v>835</v>
      </c>
      <c r="E135" s="111" t="s">
        <v>511</v>
      </c>
      <c r="F135" s="112">
        <v>0</v>
      </c>
      <c r="G135" s="115">
        <v>31789.9</v>
      </c>
      <c r="H135" s="112">
        <v>50000</v>
      </c>
      <c r="I135" s="112">
        <v>50000</v>
      </c>
      <c r="J135" s="112">
        <v>50000</v>
      </c>
      <c r="K135" s="112">
        <v>50000</v>
      </c>
      <c r="L135" s="112">
        <v>50000</v>
      </c>
      <c r="M135" s="112">
        <v>50000</v>
      </c>
      <c r="N135" s="113">
        <f t="shared" si="17"/>
        <v>331789.90000000002</v>
      </c>
      <c r="O135" s="134"/>
    </row>
    <row r="136" spans="1:15" x14ac:dyDescent="0.25">
      <c r="A136" s="133"/>
      <c r="B136" s="401"/>
      <c r="C136" s="110" t="s">
        <v>19</v>
      </c>
      <c r="D136" s="110">
        <v>835</v>
      </c>
      <c r="E136" s="111" t="s">
        <v>512</v>
      </c>
      <c r="F136" s="112">
        <v>0</v>
      </c>
      <c r="G136" s="112">
        <v>4000</v>
      </c>
      <c r="H136" s="112">
        <v>4000</v>
      </c>
      <c r="I136" s="112">
        <v>4000</v>
      </c>
      <c r="J136" s="112">
        <v>4000</v>
      </c>
      <c r="K136" s="112">
        <v>4000</v>
      </c>
      <c r="L136" s="112">
        <v>4000</v>
      </c>
      <c r="M136" s="112">
        <v>4000</v>
      </c>
      <c r="N136" s="113">
        <f t="shared" si="17"/>
        <v>28000</v>
      </c>
      <c r="O136" s="134"/>
    </row>
  </sheetData>
  <customSheetViews>
    <customSheetView guid="{F180D41F-39FE-4EA2-9EE9-97DC00584AD7}" showPageBreaks="1" fitToPage="1" view="pageBreakPreview" topLeftCell="A44">
      <selection activeCell="O134" sqref="O134"/>
      <pageMargins left="0.39370078740157477" right="0.39370078740157477" top="0.39370078740157477" bottom="0.39370078740157477" header="0.31496062992125984" footer="0.31496062992125984"/>
      <pageSetup paperSize="9" scale="67" fitToHeight="0" orientation="landscape" r:id="rId1"/>
    </customSheetView>
    <customSheetView guid="{A2977851-3B80-4498-9AB5-18B18897B622}" showPageBreaks="1" fitToPage="1" view="pageBreakPreview" topLeftCell="A44">
      <selection activeCell="O134" sqref="O134"/>
      <pageMargins left="0.39370078740157477" right="0.39370078740157477" top="0.39370078740157477" bottom="0.39370078740157477" header="0.31496062992125984" footer="0.31496062992125984"/>
      <pageSetup paperSize="9" scale="67" fitToHeight="0" orientation="landscape" r:id="rId2"/>
    </customSheetView>
    <customSheetView guid="{115C465B-3F01-4231-8C34-487E17311F2B}" showPageBreaks="1" fitToPage="1" view="pageBreakPreview" topLeftCell="A44">
      <selection activeCell="O134" sqref="O134"/>
      <pageMargins left="0.39370078740157477" right="0.39370078740157477" top="0.39370078740157477" bottom="0.39370078740157477" header="0.31496062992125984" footer="0.31496062992125984"/>
      <pageSetup paperSize="9" scale="67" fitToHeight="0" orientation="landscape" r:id="rId3"/>
    </customSheetView>
  </customSheetViews>
  <mergeCells count="29">
    <mergeCell ref="B119:B123"/>
    <mergeCell ref="O119:O122"/>
    <mergeCell ref="B124:B130"/>
    <mergeCell ref="O124:O130"/>
    <mergeCell ref="B131:B136"/>
    <mergeCell ref="A75:A90"/>
    <mergeCell ref="B75:B90"/>
    <mergeCell ref="O76:O90"/>
    <mergeCell ref="A91:A117"/>
    <mergeCell ref="B91:B117"/>
    <mergeCell ref="A16:A22"/>
    <mergeCell ref="B16:B22"/>
    <mergeCell ref="O16:O22"/>
    <mergeCell ref="A23:A74"/>
    <mergeCell ref="B23:B74"/>
    <mergeCell ref="A8:A10"/>
    <mergeCell ref="B8:B10"/>
    <mergeCell ref="O8:O10"/>
    <mergeCell ref="A11:A15"/>
    <mergeCell ref="B11:B15"/>
    <mergeCell ref="O11:O15"/>
    <mergeCell ref="K1:O1"/>
    <mergeCell ref="A3:O3"/>
    <mergeCell ref="A5:A6"/>
    <mergeCell ref="B5:B6"/>
    <mergeCell ref="C5:C6"/>
    <mergeCell ref="D5:E5"/>
    <mergeCell ref="F5:N5"/>
    <mergeCell ref="O5:O6"/>
  </mergeCells>
  <conditionalFormatting sqref="E129 E127">
    <cfRule type="duplicateValues" dxfId="89" priority="90"/>
  </conditionalFormatting>
  <conditionalFormatting sqref="E129">
    <cfRule type="duplicateValues" dxfId="88" priority="89"/>
  </conditionalFormatting>
  <conditionalFormatting sqref="E129 E127">
    <cfRule type="duplicateValues" dxfId="87" priority="88"/>
  </conditionalFormatting>
  <conditionalFormatting sqref="E115">
    <cfRule type="duplicateValues" dxfId="86" priority="87"/>
  </conditionalFormatting>
  <conditionalFormatting sqref="E115">
    <cfRule type="duplicateValues" dxfId="85" priority="86"/>
  </conditionalFormatting>
  <conditionalFormatting sqref="E107:E109 E99:E100">
    <cfRule type="duplicateValues" dxfId="84" priority="85"/>
  </conditionalFormatting>
  <conditionalFormatting sqref="E107:E109 E99:E100">
    <cfRule type="duplicateValues" dxfId="83" priority="84"/>
  </conditionalFormatting>
  <conditionalFormatting sqref="E117 E111:E114 E101:E102">
    <cfRule type="duplicateValues" dxfId="82" priority="83"/>
  </conditionalFormatting>
  <conditionalFormatting sqref="E117 E111:E114 E101:E102">
    <cfRule type="duplicateValues" dxfId="81" priority="82"/>
  </conditionalFormatting>
  <conditionalFormatting sqref="E101:E102">
    <cfRule type="duplicateValues" dxfId="80" priority="81"/>
  </conditionalFormatting>
  <conditionalFormatting sqref="E87 E85 E78">
    <cfRule type="duplicateValues" dxfId="79" priority="80"/>
  </conditionalFormatting>
  <conditionalFormatting sqref="E87 E85 E78">
    <cfRule type="duplicateValues" dxfId="78" priority="79"/>
  </conditionalFormatting>
  <conditionalFormatting sqref="E48 E30:E31 E43">
    <cfRule type="duplicateValues" dxfId="77" priority="78"/>
  </conditionalFormatting>
  <conditionalFormatting sqref="E48 E30:E31 E43">
    <cfRule type="duplicateValues" dxfId="76" priority="77"/>
  </conditionalFormatting>
  <conditionalFormatting sqref="E37 E32">
    <cfRule type="duplicateValues" dxfId="75" priority="76"/>
  </conditionalFormatting>
  <conditionalFormatting sqref="E37 E32">
    <cfRule type="duplicateValues" dxfId="74" priority="75"/>
  </conditionalFormatting>
  <conditionalFormatting sqref="E124 E126">
    <cfRule type="duplicateValues" dxfId="73" priority="74"/>
  </conditionalFormatting>
  <conditionalFormatting sqref="E124 E126">
    <cfRule type="duplicateValues" dxfId="72" priority="73"/>
  </conditionalFormatting>
  <conditionalFormatting sqref="E78:E80">
    <cfRule type="duplicateValues" dxfId="71" priority="72"/>
  </conditionalFormatting>
  <conditionalFormatting sqref="E78:E80">
    <cfRule type="duplicateValues" dxfId="70" priority="71"/>
  </conditionalFormatting>
  <conditionalFormatting sqref="E78:E80">
    <cfRule type="duplicateValues" dxfId="69" priority="70"/>
  </conditionalFormatting>
  <conditionalFormatting sqref="E82:E83">
    <cfRule type="duplicateValues" dxfId="68" priority="69"/>
  </conditionalFormatting>
  <conditionalFormatting sqref="E82:E83">
    <cfRule type="duplicateValues" dxfId="67" priority="68"/>
  </conditionalFormatting>
  <conditionalFormatting sqref="E29">
    <cfRule type="duplicateValues" dxfId="66" priority="67"/>
  </conditionalFormatting>
  <conditionalFormatting sqref="E29">
    <cfRule type="duplicateValues" dxfId="65" priority="66"/>
  </conditionalFormatting>
  <conditionalFormatting sqref="E20:E21">
    <cfRule type="duplicateValues" dxfId="64" priority="65"/>
  </conditionalFormatting>
  <conditionalFormatting sqref="E20:E21">
    <cfRule type="duplicateValues" dxfId="63" priority="64"/>
  </conditionalFormatting>
  <conditionalFormatting sqref="E44">
    <cfRule type="duplicateValues" dxfId="62" priority="63"/>
  </conditionalFormatting>
  <conditionalFormatting sqref="E44">
    <cfRule type="duplicateValues" dxfId="61" priority="62"/>
  </conditionalFormatting>
  <conditionalFormatting sqref="E84">
    <cfRule type="duplicateValues" dxfId="60" priority="61"/>
  </conditionalFormatting>
  <conditionalFormatting sqref="E84">
    <cfRule type="duplicateValues" dxfId="59" priority="60"/>
  </conditionalFormatting>
  <conditionalFormatting sqref="E81">
    <cfRule type="duplicateValues" dxfId="58" priority="59"/>
  </conditionalFormatting>
  <conditionalFormatting sqref="E81">
    <cfRule type="duplicateValues" dxfId="57" priority="58"/>
  </conditionalFormatting>
  <conditionalFormatting sqref="E130:E136">
    <cfRule type="duplicateValues" dxfId="56" priority="57"/>
  </conditionalFormatting>
  <conditionalFormatting sqref="E130:E136">
    <cfRule type="duplicateValues" dxfId="55" priority="56"/>
  </conditionalFormatting>
  <conditionalFormatting sqref="E45 E27">
    <cfRule type="duplicateValues" dxfId="54" priority="55"/>
  </conditionalFormatting>
  <conditionalFormatting sqref="E45 E27">
    <cfRule type="duplicateValues" dxfId="53" priority="54"/>
  </conditionalFormatting>
  <conditionalFormatting sqref="E61">
    <cfRule type="duplicateValues" dxfId="52" priority="53"/>
  </conditionalFormatting>
  <conditionalFormatting sqref="E61">
    <cfRule type="duplicateValues" dxfId="51" priority="52"/>
  </conditionalFormatting>
  <conditionalFormatting sqref="E62">
    <cfRule type="duplicateValues" dxfId="50" priority="51"/>
  </conditionalFormatting>
  <conditionalFormatting sqref="E62">
    <cfRule type="duplicateValues" dxfId="49" priority="50"/>
  </conditionalFormatting>
  <conditionalFormatting sqref="E34">
    <cfRule type="duplicateValues" dxfId="48" priority="49"/>
  </conditionalFormatting>
  <conditionalFormatting sqref="E34">
    <cfRule type="duplicateValues" dxfId="47" priority="48"/>
  </conditionalFormatting>
  <conditionalFormatting sqref="E73">
    <cfRule type="duplicateValues" dxfId="46" priority="47"/>
  </conditionalFormatting>
  <conditionalFormatting sqref="E73">
    <cfRule type="duplicateValues" dxfId="45" priority="46"/>
  </conditionalFormatting>
  <conditionalFormatting sqref="E79:E80">
    <cfRule type="duplicateValues" dxfId="44" priority="45"/>
  </conditionalFormatting>
  <conditionalFormatting sqref="E79:E80">
    <cfRule type="duplicateValues" dxfId="43" priority="44"/>
  </conditionalFormatting>
  <conditionalFormatting sqref="E116">
    <cfRule type="duplicateValues" dxfId="42" priority="43"/>
  </conditionalFormatting>
  <conditionalFormatting sqref="E116">
    <cfRule type="duplicateValues" dxfId="41" priority="42"/>
  </conditionalFormatting>
  <conditionalFormatting sqref="E121">
    <cfRule type="duplicateValues" dxfId="40" priority="41"/>
  </conditionalFormatting>
  <conditionalFormatting sqref="E121">
    <cfRule type="duplicateValues" dxfId="39" priority="40"/>
  </conditionalFormatting>
  <conditionalFormatting sqref="E86">
    <cfRule type="duplicateValues" dxfId="38" priority="39"/>
  </conditionalFormatting>
  <conditionalFormatting sqref="E86">
    <cfRule type="duplicateValues" dxfId="37" priority="38"/>
  </conditionalFormatting>
  <conditionalFormatting sqref="E74">
    <cfRule type="duplicateValues" dxfId="36" priority="37"/>
  </conditionalFormatting>
  <conditionalFormatting sqref="E74">
    <cfRule type="duplicateValues" dxfId="35" priority="36"/>
  </conditionalFormatting>
  <conditionalFormatting sqref="E42">
    <cfRule type="duplicateValues" dxfId="34" priority="35"/>
  </conditionalFormatting>
  <conditionalFormatting sqref="E42">
    <cfRule type="duplicateValues" dxfId="33" priority="34"/>
  </conditionalFormatting>
  <conditionalFormatting sqref="E87">
    <cfRule type="duplicateValues" dxfId="32" priority="33"/>
  </conditionalFormatting>
  <conditionalFormatting sqref="E87">
    <cfRule type="duplicateValues" dxfId="31" priority="32"/>
  </conditionalFormatting>
  <conditionalFormatting sqref="E128">
    <cfRule type="duplicateValues" dxfId="30" priority="31"/>
  </conditionalFormatting>
  <conditionalFormatting sqref="E128">
    <cfRule type="duplicateValues" dxfId="29" priority="30"/>
  </conditionalFormatting>
  <conditionalFormatting sqref="E103:E106">
    <cfRule type="duplicateValues" dxfId="28" priority="29"/>
  </conditionalFormatting>
  <conditionalFormatting sqref="E103:E106">
    <cfRule type="duplicateValues" dxfId="27" priority="28"/>
  </conditionalFormatting>
  <conditionalFormatting sqref="E103:E106">
    <cfRule type="duplicateValues" dxfId="26" priority="27"/>
  </conditionalFormatting>
  <conditionalFormatting sqref="E40">
    <cfRule type="duplicateValues" dxfId="25" priority="26"/>
  </conditionalFormatting>
  <conditionalFormatting sqref="E40">
    <cfRule type="duplicateValues" dxfId="24" priority="25"/>
  </conditionalFormatting>
  <conditionalFormatting sqref="E110">
    <cfRule type="duplicateValues" dxfId="23" priority="24"/>
  </conditionalFormatting>
  <conditionalFormatting sqref="E110">
    <cfRule type="duplicateValues" dxfId="22" priority="23"/>
  </conditionalFormatting>
  <conditionalFormatting sqref="E17">
    <cfRule type="duplicateValues" dxfId="21" priority="22"/>
  </conditionalFormatting>
  <conditionalFormatting sqref="E17">
    <cfRule type="duplicateValues" dxfId="20" priority="21"/>
  </conditionalFormatting>
  <conditionalFormatting sqref="E41">
    <cfRule type="duplicateValues" dxfId="19" priority="20"/>
  </conditionalFormatting>
  <conditionalFormatting sqref="E41">
    <cfRule type="duplicateValues" dxfId="18" priority="19"/>
  </conditionalFormatting>
  <conditionalFormatting sqref="E118">
    <cfRule type="duplicateValues" dxfId="17" priority="18"/>
  </conditionalFormatting>
  <conditionalFormatting sqref="E118">
    <cfRule type="duplicateValues" dxfId="16" priority="17"/>
  </conditionalFormatting>
  <conditionalFormatting sqref="E67:E72">
    <cfRule type="duplicateValues" dxfId="15" priority="16"/>
  </conditionalFormatting>
  <conditionalFormatting sqref="E67:E72">
    <cfRule type="duplicateValues" dxfId="14" priority="15"/>
  </conditionalFormatting>
  <conditionalFormatting sqref="E66">
    <cfRule type="duplicateValues" dxfId="13" priority="14"/>
  </conditionalFormatting>
  <conditionalFormatting sqref="E66">
    <cfRule type="duplicateValues" dxfId="12" priority="13"/>
  </conditionalFormatting>
  <conditionalFormatting sqref="E70:E72">
    <cfRule type="duplicateValues" dxfId="11" priority="12"/>
  </conditionalFormatting>
  <conditionalFormatting sqref="E70:E72">
    <cfRule type="duplicateValues" dxfId="10" priority="11"/>
  </conditionalFormatting>
  <conditionalFormatting sqref="E71:E72">
    <cfRule type="duplicateValues" dxfId="9" priority="10"/>
  </conditionalFormatting>
  <conditionalFormatting sqref="E71:E72">
    <cfRule type="duplicateValues" dxfId="8" priority="9"/>
  </conditionalFormatting>
  <conditionalFormatting sqref="E77">
    <cfRule type="duplicateValues" dxfId="7" priority="8"/>
  </conditionalFormatting>
  <conditionalFormatting sqref="E77">
    <cfRule type="duplicateValues" dxfId="6" priority="7"/>
  </conditionalFormatting>
  <conditionalFormatting sqref="E88 E22">
    <cfRule type="duplicateValues" dxfId="5" priority="6"/>
  </conditionalFormatting>
  <conditionalFormatting sqref="E88 E22">
    <cfRule type="duplicateValues" dxfId="4" priority="5"/>
  </conditionalFormatting>
  <conditionalFormatting sqref="E18">
    <cfRule type="duplicateValues" dxfId="3" priority="4"/>
  </conditionalFormatting>
  <conditionalFormatting sqref="E18">
    <cfRule type="duplicateValues" dxfId="2" priority="3"/>
  </conditionalFormatting>
  <conditionalFormatting sqref="E19">
    <cfRule type="duplicateValues" dxfId="1" priority="2"/>
  </conditionalFormatting>
  <conditionalFormatting sqref="E19">
    <cfRule type="duplicateValues" dxfId="0" priority="1"/>
  </conditionalFormatting>
  <pageMargins left="0.39370078740157477" right="0.39370078740157477" top="0.39370078740157477" bottom="0.39370078740157477" header="0.31496062992125984" footer="0.31496062992125984"/>
  <pageSetup paperSize="9" scale="67" fitToHeight="0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workbookViewId="0">
      <selection activeCell="D57" sqref="D57"/>
    </sheetView>
  </sheetViews>
  <sheetFormatPr defaultRowHeight="15" x14ac:dyDescent="0.25"/>
  <cols>
    <col min="1" max="1" width="4.85546875" customWidth="1"/>
    <col min="2" max="2" width="20.7109375" customWidth="1"/>
    <col min="3" max="3" width="18.140625" style="2" customWidth="1"/>
    <col min="4" max="4" width="11.28515625" customWidth="1"/>
    <col min="5" max="5" width="12.5703125" customWidth="1"/>
    <col min="6" max="6" width="11.42578125" customWidth="1"/>
    <col min="7" max="7" width="11.5703125" customWidth="1"/>
    <col min="8" max="8" width="11.85546875" customWidth="1"/>
    <col min="9" max="9" width="11.7109375" customWidth="1"/>
    <col min="10" max="10" width="12" customWidth="1"/>
    <col min="11" max="11" width="11" customWidth="1"/>
    <col min="12" max="12" width="12.5703125" customWidth="1"/>
    <col min="13" max="13" width="14.28515625" customWidth="1"/>
  </cols>
  <sheetData>
    <row r="1" spans="1:13" ht="87" customHeight="1" x14ac:dyDescent="0.25">
      <c r="J1" s="406" t="s">
        <v>513</v>
      </c>
      <c r="K1" s="406"/>
      <c r="L1" s="406"/>
      <c r="M1" s="406"/>
    </row>
    <row r="2" spans="1:13" ht="47.25" customHeight="1" x14ac:dyDescent="0.25">
      <c r="A2" s="407" t="s">
        <v>514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8.25" customHeight="1" x14ac:dyDescent="0.25"/>
    <row r="4" spans="1:13" ht="27" customHeight="1" x14ac:dyDescent="0.25">
      <c r="A4" s="379" t="s">
        <v>2</v>
      </c>
      <c r="B4" s="379" t="s">
        <v>515</v>
      </c>
      <c r="C4" s="379" t="s">
        <v>516</v>
      </c>
      <c r="D4" s="379" t="s">
        <v>517</v>
      </c>
      <c r="E4" s="379"/>
      <c r="F4" s="379"/>
      <c r="G4" s="379"/>
      <c r="H4" s="379"/>
      <c r="I4" s="379"/>
      <c r="J4" s="379"/>
      <c r="K4" s="379"/>
      <c r="L4" s="379"/>
      <c r="M4" s="379" t="s">
        <v>518</v>
      </c>
    </row>
    <row r="5" spans="1:13" ht="49.5" customHeight="1" x14ac:dyDescent="0.25">
      <c r="A5" s="379"/>
      <c r="B5" s="379"/>
      <c r="C5" s="379"/>
      <c r="D5" s="97" t="s">
        <v>373</v>
      </c>
      <c r="E5" s="97" t="s">
        <v>374</v>
      </c>
      <c r="F5" s="97" t="s">
        <v>375</v>
      </c>
      <c r="G5" s="97" t="s">
        <v>376</v>
      </c>
      <c r="H5" s="97" t="s">
        <v>377</v>
      </c>
      <c r="I5" s="97" t="s">
        <v>378</v>
      </c>
      <c r="J5" s="97" t="s">
        <v>379</v>
      </c>
      <c r="K5" s="97" t="s">
        <v>380</v>
      </c>
      <c r="L5" s="97" t="s">
        <v>381</v>
      </c>
      <c r="M5" s="379"/>
    </row>
    <row r="6" spans="1:13" x14ac:dyDescent="0.25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136">
        <v>13</v>
      </c>
    </row>
    <row r="7" spans="1:13" ht="25.5" customHeight="1" x14ac:dyDescent="0.25">
      <c r="A7" s="408">
        <v>1</v>
      </c>
      <c r="B7" s="409" t="s">
        <v>383</v>
      </c>
      <c r="C7" s="137" t="s">
        <v>384</v>
      </c>
      <c r="D7" s="138">
        <f>D8+D9+D10+D11</f>
        <v>20482300.800000001</v>
      </c>
      <c r="E7" s="138">
        <f t="shared" ref="E7:K7" si="0">E8+E9+E10+E11</f>
        <v>19722559</v>
      </c>
      <c r="F7" s="138">
        <f t="shared" si="0"/>
        <v>17198322.100000001</v>
      </c>
      <c r="G7" s="138">
        <f t="shared" si="0"/>
        <v>16480519.300000001</v>
      </c>
      <c r="H7" s="138">
        <f t="shared" si="0"/>
        <v>16480519.300000001</v>
      </c>
      <c r="I7" s="138">
        <f t="shared" si="0"/>
        <v>16480519.300000001</v>
      </c>
      <c r="J7" s="138">
        <f t="shared" si="0"/>
        <v>16480519.300000001</v>
      </c>
      <c r="K7" s="138">
        <f t="shared" si="0"/>
        <v>16480519.300000001</v>
      </c>
      <c r="L7" s="138">
        <f t="shared" ref="L7:L51" si="1">D7+E7+F7+G7+H7+I7+J7+K7</f>
        <v>139805778.40000001</v>
      </c>
      <c r="M7" s="410" t="s">
        <v>14</v>
      </c>
    </row>
    <row r="8" spans="1:13" ht="17.25" customHeight="1" x14ac:dyDescent="0.25">
      <c r="A8" s="408"/>
      <c r="B8" s="409"/>
      <c r="C8" s="106" t="s">
        <v>519</v>
      </c>
      <c r="D8" s="139">
        <f>D13+D18+D23+D28+D33+D38+D43</f>
        <v>5516274.3999999994</v>
      </c>
      <c r="E8" s="139">
        <f t="shared" ref="E8:K11" si="2">E13+E18+E23+E28+E33+E38+E43</f>
        <v>3143966.2</v>
      </c>
      <c r="F8" s="139">
        <f>F13+F18+F23+F28+F33+F38+F43</f>
        <v>2722005.3</v>
      </c>
      <c r="G8" s="139">
        <f t="shared" si="2"/>
        <v>2520436.5</v>
      </c>
      <c r="H8" s="139">
        <f t="shared" si="2"/>
        <v>2520436.5</v>
      </c>
      <c r="I8" s="139">
        <f t="shared" si="2"/>
        <v>2520436.5</v>
      </c>
      <c r="J8" s="139">
        <f t="shared" si="2"/>
        <v>2520436.5</v>
      </c>
      <c r="K8" s="139">
        <f t="shared" si="2"/>
        <v>2520436.5</v>
      </c>
      <c r="L8" s="139">
        <f t="shared" si="1"/>
        <v>23984428.399999999</v>
      </c>
      <c r="M8" s="411"/>
    </row>
    <row r="9" spans="1:13" ht="16.5" customHeight="1" x14ac:dyDescent="0.25">
      <c r="A9" s="408"/>
      <c r="B9" s="409"/>
      <c r="C9" s="106" t="s">
        <v>520</v>
      </c>
      <c r="D9" s="139">
        <f>D14+D19+D24+D29+D34+D39+D44+D49</f>
        <v>14963645.1</v>
      </c>
      <c r="E9" s="139">
        <f t="shared" ref="E9:K9" si="3">E14+E19+E24+E29+E34+E39+E44+E49</f>
        <v>16577734.299999999</v>
      </c>
      <c r="F9" s="139">
        <f t="shared" si="3"/>
        <v>14476316.800000001</v>
      </c>
      <c r="G9" s="139">
        <f t="shared" si="3"/>
        <v>13960082.800000001</v>
      </c>
      <c r="H9" s="139">
        <f t="shared" si="3"/>
        <v>13960082.800000001</v>
      </c>
      <c r="I9" s="139">
        <f t="shared" si="3"/>
        <v>13960082.800000001</v>
      </c>
      <c r="J9" s="139">
        <f t="shared" si="3"/>
        <v>13960082.800000001</v>
      </c>
      <c r="K9" s="139">
        <f t="shared" si="3"/>
        <v>13960082.800000001</v>
      </c>
      <c r="L9" s="139">
        <f t="shared" si="1"/>
        <v>115818110.19999999</v>
      </c>
      <c r="M9" s="411"/>
    </row>
    <row r="10" spans="1:13" ht="15" customHeight="1" x14ac:dyDescent="0.25">
      <c r="A10" s="408"/>
      <c r="B10" s="409"/>
      <c r="C10" s="106" t="s">
        <v>521</v>
      </c>
      <c r="D10" s="139">
        <f t="shared" ref="D10:D11" si="4">D15+D20+D25+D30+D35+D40+D45</f>
        <v>2381.3000000000002</v>
      </c>
      <c r="E10" s="139">
        <f t="shared" si="2"/>
        <v>858.5</v>
      </c>
      <c r="F10" s="139">
        <f t="shared" si="2"/>
        <v>0</v>
      </c>
      <c r="G10" s="139">
        <f t="shared" si="2"/>
        <v>0</v>
      </c>
      <c r="H10" s="139">
        <f t="shared" si="2"/>
        <v>0</v>
      </c>
      <c r="I10" s="139">
        <f t="shared" si="2"/>
        <v>0</v>
      </c>
      <c r="J10" s="139">
        <f t="shared" si="2"/>
        <v>0</v>
      </c>
      <c r="K10" s="139">
        <f t="shared" si="2"/>
        <v>0</v>
      </c>
      <c r="L10" s="139">
        <f t="shared" si="1"/>
        <v>3239.8</v>
      </c>
      <c r="M10" s="411"/>
    </row>
    <row r="11" spans="1:13" ht="25.5" x14ac:dyDescent="0.25">
      <c r="A11" s="408"/>
      <c r="B11" s="409"/>
      <c r="C11" s="106" t="s">
        <v>522</v>
      </c>
      <c r="D11" s="139">
        <f t="shared" si="4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  <c r="J11" s="139">
        <f t="shared" si="2"/>
        <v>0</v>
      </c>
      <c r="K11" s="139">
        <f t="shared" si="2"/>
        <v>0</v>
      </c>
      <c r="L11" s="139">
        <f t="shared" si="1"/>
        <v>0</v>
      </c>
      <c r="M11" s="412"/>
    </row>
    <row r="12" spans="1:13" ht="25.5" customHeight="1" x14ac:dyDescent="0.25">
      <c r="A12" s="408">
        <v>2</v>
      </c>
      <c r="B12" s="409" t="s">
        <v>389</v>
      </c>
      <c r="C12" s="137" t="s">
        <v>384</v>
      </c>
      <c r="D12" s="138">
        <f>D13+D14+D15+D16</f>
        <v>2196678.7000000002</v>
      </c>
      <c r="E12" s="138">
        <f t="shared" ref="E12:K12" si="5">E13+E14+E15+E16</f>
        <v>2077637.4</v>
      </c>
      <c r="F12" s="138">
        <f t="shared" si="5"/>
        <v>266140.79999999999</v>
      </c>
      <c r="G12" s="138">
        <f t="shared" si="5"/>
        <v>0</v>
      </c>
      <c r="H12" s="138">
        <f t="shared" si="5"/>
        <v>0</v>
      </c>
      <c r="I12" s="138">
        <f t="shared" si="5"/>
        <v>0</v>
      </c>
      <c r="J12" s="138">
        <f t="shared" si="5"/>
        <v>0</v>
      </c>
      <c r="K12" s="138">
        <f t="shared" si="5"/>
        <v>0</v>
      </c>
      <c r="L12" s="138">
        <f t="shared" si="1"/>
        <v>4540456.8999999994</v>
      </c>
      <c r="M12" s="410" t="s">
        <v>14</v>
      </c>
    </row>
    <row r="13" spans="1:13" ht="15.75" customHeight="1" x14ac:dyDescent="0.25">
      <c r="A13" s="408"/>
      <c r="B13" s="409"/>
      <c r="C13" s="106" t="s">
        <v>519</v>
      </c>
      <c r="D13" s="139">
        <f>1332092.9-230840</f>
        <v>1101252.8999999999</v>
      </c>
      <c r="E13" s="139">
        <v>667863.69999999995</v>
      </c>
      <c r="F13" s="139">
        <v>220896.8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f t="shared" si="1"/>
        <v>1990013.4</v>
      </c>
      <c r="M13" s="411"/>
    </row>
    <row r="14" spans="1:13" ht="16.5" customHeight="1" x14ac:dyDescent="0.25">
      <c r="A14" s="408"/>
      <c r="B14" s="409"/>
      <c r="C14" s="106" t="s">
        <v>520</v>
      </c>
      <c r="D14" s="139">
        <v>1095425.8</v>
      </c>
      <c r="E14" s="139">
        <f>512938.7+946585-49750</f>
        <v>1409773.7</v>
      </c>
      <c r="F14" s="139">
        <v>45244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f t="shared" si="1"/>
        <v>2550443.5</v>
      </c>
      <c r="M14" s="411"/>
    </row>
    <row r="15" spans="1:13" ht="15" customHeight="1" x14ac:dyDescent="0.25">
      <c r="A15" s="408"/>
      <c r="B15" s="409"/>
      <c r="C15" s="106" t="s">
        <v>521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f t="shared" si="1"/>
        <v>0</v>
      </c>
      <c r="M15" s="411"/>
    </row>
    <row r="16" spans="1:13" ht="25.5" x14ac:dyDescent="0.25">
      <c r="A16" s="408"/>
      <c r="B16" s="409"/>
      <c r="C16" s="106" t="s">
        <v>522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f t="shared" si="1"/>
        <v>0</v>
      </c>
      <c r="M16" s="412"/>
    </row>
    <row r="17" spans="1:13" x14ac:dyDescent="0.25">
      <c r="A17" s="408">
        <v>3</v>
      </c>
      <c r="B17" s="409" t="s">
        <v>523</v>
      </c>
      <c r="C17" s="137" t="s">
        <v>384</v>
      </c>
      <c r="D17" s="138">
        <f>D18+D19+D20+D21</f>
        <v>53016.4</v>
      </c>
      <c r="E17" s="138">
        <f t="shared" ref="E17:K22" si="6">E18+E19+E20+E21</f>
        <v>99146.299999999988</v>
      </c>
      <c r="F17" s="138">
        <f t="shared" si="6"/>
        <v>0</v>
      </c>
      <c r="G17" s="138">
        <f t="shared" si="6"/>
        <v>0</v>
      </c>
      <c r="H17" s="138">
        <f t="shared" si="6"/>
        <v>0</v>
      </c>
      <c r="I17" s="138">
        <f t="shared" si="6"/>
        <v>0</v>
      </c>
      <c r="J17" s="138">
        <f t="shared" si="6"/>
        <v>0</v>
      </c>
      <c r="K17" s="138">
        <f t="shared" si="6"/>
        <v>0</v>
      </c>
      <c r="L17" s="138">
        <f t="shared" si="1"/>
        <v>152162.69999999998</v>
      </c>
      <c r="M17" s="410" t="s">
        <v>14</v>
      </c>
    </row>
    <row r="18" spans="1:13" ht="18.75" customHeight="1" x14ac:dyDescent="0.25">
      <c r="A18" s="408"/>
      <c r="B18" s="409"/>
      <c r="C18" s="106" t="s">
        <v>519</v>
      </c>
      <c r="D18" s="139">
        <v>33430.300000000003</v>
      </c>
      <c r="E18" s="139">
        <v>66486.399999999994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f t="shared" si="1"/>
        <v>99916.7</v>
      </c>
      <c r="M18" s="411"/>
    </row>
    <row r="19" spans="1:13" ht="18" customHeight="1" x14ac:dyDescent="0.25">
      <c r="A19" s="408"/>
      <c r="B19" s="409"/>
      <c r="C19" s="106" t="s">
        <v>520</v>
      </c>
      <c r="D19" s="139">
        <v>19586.099999999999</v>
      </c>
      <c r="E19" s="139">
        <v>32659.9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f t="shared" si="1"/>
        <v>52246</v>
      </c>
      <c r="M19" s="411"/>
    </row>
    <row r="20" spans="1:13" ht="38.25" x14ac:dyDescent="0.25">
      <c r="A20" s="408"/>
      <c r="B20" s="409"/>
      <c r="C20" s="106" t="s">
        <v>521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f t="shared" si="1"/>
        <v>0</v>
      </c>
      <c r="M20" s="411"/>
    </row>
    <row r="21" spans="1:13" ht="25.5" x14ac:dyDescent="0.25">
      <c r="A21" s="408"/>
      <c r="B21" s="409"/>
      <c r="C21" s="106" t="s">
        <v>522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f t="shared" si="1"/>
        <v>0</v>
      </c>
      <c r="M21" s="412"/>
    </row>
    <row r="22" spans="1:13" ht="25.5" customHeight="1" x14ac:dyDescent="0.25">
      <c r="A22" s="408">
        <v>4</v>
      </c>
      <c r="B22" s="409" t="s">
        <v>405</v>
      </c>
      <c r="C22" s="137" t="s">
        <v>384</v>
      </c>
      <c r="D22" s="138">
        <f>D23+D24+D25+D26</f>
        <v>6812299.6000000006</v>
      </c>
      <c r="E22" s="138">
        <f t="shared" si="6"/>
        <v>6460920.4000000004</v>
      </c>
      <c r="F22" s="138">
        <f t="shared" si="6"/>
        <v>6173225.4000000004</v>
      </c>
      <c r="G22" s="138">
        <f t="shared" si="6"/>
        <v>6132707.8000000007</v>
      </c>
      <c r="H22" s="138">
        <f t="shared" si="6"/>
        <v>6132707.8000000007</v>
      </c>
      <c r="I22" s="138">
        <f t="shared" si="6"/>
        <v>6132707.8000000007</v>
      </c>
      <c r="J22" s="138">
        <f t="shared" si="6"/>
        <v>6132707.8000000007</v>
      </c>
      <c r="K22" s="138">
        <f t="shared" si="6"/>
        <v>6132707.8000000007</v>
      </c>
      <c r="L22" s="138">
        <f t="shared" si="1"/>
        <v>50109984.399999991</v>
      </c>
      <c r="M22" s="410"/>
    </row>
    <row r="23" spans="1:13" ht="17.25" customHeight="1" x14ac:dyDescent="0.25">
      <c r="A23" s="408"/>
      <c r="B23" s="409"/>
      <c r="C23" s="106" t="s">
        <v>519</v>
      </c>
      <c r="D23" s="139">
        <v>2377326.1</v>
      </c>
      <c r="E23" s="139">
        <f>2281864.4+22600.7</f>
        <v>2304465.1</v>
      </c>
      <c r="F23" s="139">
        <v>2394072.1</v>
      </c>
      <c r="G23" s="139">
        <v>2404856.2000000002</v>
      </c>
      <c r="H23" s="139">
        <v>2404856.2000000002</v>
      </c>
      <c r="I23" s="139">
        <v>2404856.2000000002</v>
      </c>
      <c r="J23" s="139">
        <v>2404856.2000000002</v>
      </c>
      <c r="K23" s="139">
        <v>2404856.2000000002</v>
      </c>
      <c r="L23" s="139">
        <f t="shared" si="1"/>
        <v>19100144.299999997</v>
      </c>
      <c r="M23" s="411"/>
    </row>
    <row r="24" spans="1:13" ht="15" customHeight="1" x14ac:dyDescent="0.25">
      <c r="A24" s="408"/>
      <c r="B24" s="409"/>
      <c r="C24" s="106" t="s">
        <v>520</v>
      </c>
      <c r="D24" s="139">
        <v>4432592.2</v>
      </c>
      <c r="E24" s="139">
        <v>4155596.7999999998</v>
      </c>
      <c r="F24" s="139">
        <v>3779153.3</v>
      </c>
      <c r="G24" s="139">
        <v>3727851.6</v>
      </c>
      <c r="H24" s="139">
        <v>3727851.6</v>
      </c>
      <c r="I24" s="139">
        <v>3727851.6</v>
      </c>
      <c r="J24" s="139">
        <v>3727851.6</v>
      </c>
      <c r="K24" s="139">
        <v>3727851.6</v>
      </c>
      <c r="L24" s="139">
        <f t="shared" si="1"/>
        <v>31006600.300000004</v>
      </c>
      <c r="M24" s="411"/>
    </row>
    <row r="25" spans="1:13" ht="38.25" x14ac:dyDescent="0.25">
      <c r="A25" s="408"/>
      <c r="B25" s="409"/>
      <c r="C25" s="106" t="s">
        <v>521</v>
      </c>
      <c r="D25" s="139">
        <v>2381.3000000000002</v>
      </c>
      <c r="E25" s="139">
        <v>858.5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f t="shared" si="1"/>
        <v>3239.8</v>
      </c>
      <c r="M25" s="411"/>
    </row>
    <row r="26" spans="1:13" ht="25.5" x14ac:dyDescent="0.25">
      <c r="A26" s="408"/>
      <c r="B26" s="409"/>
      <c r="C26" s="106" t="s">
        <v>522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f t="shared" si="1"/>
        <v>0</v>
      </c>
      <c r="M26" s="412"/>
    </row>
    <row r="27" spans="1:13" ht="25.5" customHeight="1" x14ac:dyDescent="0.25">
      <c r="A27" s="408">
        <v>5</v>
      </c>
      <c r="B27" s="409" t="s">
        <v>524</v>
      </c>
      <c r="C27" s="137" t="s">
        <v>384</v>
      </c>
      <c r="D27" s="138">
        <f>D28+D29+D30+D31</f>
        <v>2893446.7</v>
      </c>
      <c r="E27" s="138">
        <f t="shared" ref="E27:K32" si="7">E28+E29+E30+E31</f>
        <v>3239041</v>
      </c>
      <c r="F27" s="138">
        <f t="shared" si="7"/>
        <v>3210062.9000000004</v>
      </c>
      <c r="G27" s="138">
        <f t="shared" si="7"/>
        <v>3210062.9000000004</v>
      </c>
      <c r="H27" s="138">
        <f t="shared" si="7"/>
        <v>3210062.9000000004</v>
      </c>
      <c r="I27" s="138">
        <f t="shared" si="7"/>
        <v>3210062.9000000004</v>
      </c>
      <c r="J27" s="138">
        <f t="shared" si="7"/>
        <v>3210062.9000000004</v>
      </c>
      <c r="K27" s="138">
        <f t="shared" si="7"/>
        <v>3210062.9000000004</v>
      </c>
      <c r="L27" s="138">
        <f t="shared" si="1"/>
        <v>25392865.100000001</v>
      </c>
      <c r="M27" s="410" t="s">
        <v>14</v>
      </c>
    </row>
    <row r="28" spans="1:13" ht="16.5" customHeight="1" x14ac:dyDescent="0.25">
      <c r="A28" s="408"/>
      <c r="B28" s="409"/>
      <c r="C28" s="106" t="s">
        <v>519</v>
      </c>
      <c r="D28" s="139">
        <v>0</v>
      </c>
      <c r="E28" s="139"/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f t="shared" si="1"/>
        <v>0</v>
      </c>
      <c r="M28" s="411"/>
    </row>
    <row r="29" spans="1:13" ht="17.25" customHeight="1" x14ac:dyDescent="0.25">
      <c r="A29" s="408"/>
      <c r="B29" s="409"/>
      <c r="C29" s="106" t="s">
        <v>520</v>
      </c>
      <c r="D29" s="139">
        <v>2893446.7</v>
      </c>
      <c r="E29" s="139">
        <v>3239041</v>
      </c>
      <c r="F29" s="139">
        <v>3210062.9000000004</v>
      </c>
      <c r="G29" s="139">
        <v>3210062.9000000004</v>
      </c>
      <c r="H29" s="139">
        <v>3210062.9000000004</v>
      </c>
      <c r="I29" s="139">
        <v>3210062.9000000004</v>
      </c>
      <c r="J29" s="139">
        <v>3210062.9000000004</v>
      </c>
      <c r="K29" s="139">
        <v>3210062.9000000004</v>
      </c>
      <c r="L29" s="139">
        <f t="shared" si="1"/>
        <v>25392865.100000001</v>
      </c>
      <c r="M29" s="411"/>
    </row>
    <row r="30" spans="1:13" ht="38.25" x14ac:dyDescent="0.25">
      <c r="A30" s="408"/>
      <c r="B30" s="409"/>
      <c r="C30" s="106" t="s">
        <v>521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f t="shared" si="1"/>
        <v>0</v>
      </c>
      <c r="M30" s="411"/>
    </row>
    <row r="31" spans="1:13" ht="25.5" x14ac:dyDescent="0.25">
      <c r="A31" s="408"/>
      <c r="B31" s="409"/>
      <c r="C31" s="106" t="s">
        <v>522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f t="shared" si="1"/>
        <v>0</v>
      </c>
      <c r="M31" s="412"/>
    </row>
    <row r="32" spans="1:13" ht="25.5" customHeight="1" x14ac:dyDescent="0.25">
      <c r="A32" s="408">
        <v>6</v>
      </c>
      <c r="B32" s="409" t="s">
        <v>470</v>
      </c>
      <c r="C32" s="137" t="s">
        <v>384</v>
      </c>
      <c r="D32" s="138">
        <f>D33+D34+D35+D36</f>
        <v>8138811.7999999998</v>
      </c>
      <c r="E32" s="138">
        <f t="shared" si="7"/>
        <v>6898882</v>
      </c>
      <c r="F32" s="138">
        <f t="shared" si="7"/>
        <v>6677221.8000000007</v>
      </c>
      <c r="G32" s="138">
        <f t="shared" si="7"/>
        <v>6266054.7000000002</v>
      </c>
      <c r="H32" s="138">
        <f t="shared" si="7"/>
        <v>6266054.7000000002</v>
      </c>
      <c r="I32" s="138">
        <f t="shared" si="7"/>
        <v>6266054.7000000002</v>
      </c>
      <c r="J32" s="138">
        <f t="shared" si="7"/>
        <v>6266054.7000000002</v>
      </c>
      <c r="K32" s="138">
        <f t="shared" si="7"/>
        <v>6266054.7000000002</v>
      </c>
      <c r="L32" s="138">
        <f t="shared" si="1"/>
        <v>53045189.100000009</v>
      </c>
      <c r="M32" s="410" t="s">
        <v>14</v>
      </c>
    </row>
    <row r="33" spans="1:13" ht="18" customHeight="1" x14ac:dyDescent="0.25">
      <c r="A33" s="408"/>
      <c r="B33" s="409"/>
      <c r="C33" s="106" t="s">
        <v>519</v>
      </c>
      <c r="D33" s="139">
        <f>2044655.9-40390.8</f>
        <v>2004265.0999999999</v>
      </c>
      <c r="E33" s="139">
        <v>105151</v>
      </c>
      <c r="F33" s="139">
        <v>107036.4</v>
      </c>
      <c r="G33" s="139">
        <v>115580.3</v>
      </c>
      <c r="H33" s="139">
        <v>115580.3</v>
      </c>
      <c r="I33" s="139">
        <v>115580.3</v>
      </c>
      <c r="J33" s="139">
        <v>115580.3</v>
      </c>
      <c r="K33" s="139">
        <v>115580.3</v>
      </c>
      <c r="L33" s="139">
        <f t="shared" si="1"/>
        <v>2794353.9999999986</v>
      </c>
      <c r="M33" s="411"/>
    </row>
    <row r="34" spans="1:13" ht="14.25" customHeight="1" x14ac:dyDescent="0.25">
      <c r="A34" s="408"/>
      <c r="B34" s="409"/>
      <c r="C34" s="106" t="s">
        <v>520</v>
      </c>
      <c r="D34" s="139">
        <v>6134546.7000000002</v>
      </c>
      <c r="E34" s="139">
        <f>6641331+5400+147000</f>
        <v>6793731</v>
      </c>
      <c r="F34" s="139">
        <f>6564785.4+5400</f>
        <v>6570185.4000000004</v>
      </c>
      <c r="G34" s="139">
        <f>6145074.4+5400</f>
        <v>6150474.4000000004</v>
      </c>
      <c r="H34" s="139">
        <f>6145074.4+5400</f>
        <v>6150474.4000000004</v>
      </c>
      <c r="I34" s="139">
        <f>6145074.4+5400</f>
        <v>6150474.4000000004</v>
      </c>
      <c r="J34" s="139">
        <v>6150474.4000000004</v>
      </c>
      <c r="K34" s="139">
        <f>6145074.4+5400</f>
        <v>6150474.4000000004</v>
      </c>
      <c r="L34" s="139">
        <f t="shared" si="1"/>
        <v>50250835.099999994</v>
      </c>
      <c r="M34" s="411"/>
    </row>
    <row r="35" spans="1:13" ht="38.25" x14ac:dyDescent="0.25">
      <c r="A35" s="408"/>
      <c r="B35" s="409"/>
      <c r="C35" s="106" t="s">
        <v>521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f t="shared" si="1"/>
        <v>0</v>
      </c>
      <c r="M35" s="411"/>
    </row>
    <row r="36" spans="1:13" ht="25.5" x14ac:dyDescent="0.25">
      <c r="A36" s="408"/>
      <c r="B36" s="409"/>
      <c r="C36" s="106" t="s">
        <v>522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f t="shared" si="1"/>
        <v>0</v>
      </c>
      <c r="M36" s="412"/>
    </row>
    <row r="37" spans="1:13" ht="25.5" customHeight="1" x14ac:dyDescent="0.25">
      <c r="A37" s="408">
        <v>7</v>
      </c>
      <c r="B37" s="409" t="s">
        <v>525</v>
      </c>
      <c r="C37" s="137" t="s">
        <v>384</v>
      </c>
      <c r="D37" s="138">
        <f>D38+D39+D40+D41</f>
        <v>5250</v>
      </c>
      <c r="E37" s="138">
        <f t="shared" ref="E37:K47" si="8">E38+E39+E40+E41</f>
        <v>5400</v>
      </c>
      <c r="F37" s="138">
        <f t="shared" si="8"/>
        <v>5400</v>
      </c>
      <c r="G37" s="138">
        <f t="shared" si="8"/>
        <v>5400</v>
      </c>
      <c r="H37" s="138">
        <f t="shared" si="8"/>
        <v>5400</v>
      </c>
      <c r="I37" s="138">
        <f t="shared" si="8"/>
        <v>5400</v>
      </c>
      <c r="J37" s="138">
        <f t="shared" si="8"/>
        <v>5400</v>
      </c>
      <c r="K37" s="138">
        <f t="shared" si="8"/>
        <v>5400</v>
      </c>
      <c r="L37" s="138">
        <f t="shared" si="1"/>
        <v>43050</v>
      </c>
      <c r="M37" s="410" t="s">
        <v>14</v>
      </c>
    </row>
    <row r="38" spans="1:13" ht="17.25" customHeight="1" x14ac:dyDescent="0.25">
      <c r="A38" s="408"/>
      <c r="B38" s="409"/>
      <c r="C38" s="106" t="s">
        <v>519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f t="shared" si="1"/>
        <v>0</v>
      </c>
      <c r="M38" s="411"/>
    </row>
    <row r="39" spans="1:13" ht="14.25" customHeight="1" x14ac:dyDescent="0.25">
      <c r="A39" s="408"/>
      <c r="B39" s="409"/>
      <c r="C39" s="106" t="s">
        <v>520</v>
      </c>
      <c r="D39" s="139">
        <v>5250</v>
      </c>
      <c r="E39" s="139">
        <v>5400</v>
      </c>
      <c r="F39" s="139">
        <v>5400</v>
      </c>
      <c r="G39" s="139">
        <v>5400</v>
      </c>
      <c r="H39" s="139">
        <v>5400</v>
      </c>
      <c r="I39" s="139">
        <v>5400</v>
      </c>
      <c r="J39" s="139">
        <v>5400</v>
      </c>
      <c r="K39" s="139">
        <v>5400</v>
      </c>
      <c r="L39" s="139">
        <f t="shared" si="1"/>
        <v>43050</v>
      </c>
      <c r="M39" s="411"/>
    </row>
    <row r="40" spans="1:13" ht="38.25" x14ac:dyDescent="0.25">
      <c r="A40" s="408"/>
      <c r="B40" s="409"/>
      <c r="C40" s="106" t="s">
        <v>521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f t="shared" si="1"/>
        <v>0</v>
      </c>
      <c r="M40" s="411"/>
    </row>
    <row r="41" spans="1:13" ht="25.5" x14ac:dyDescent="0.25">
      <c r="A41" s="408"/>
      <c r="B41" s="409"/>
      <c r="C41" s="106" t="s">
        <v>522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f t="shared" si="1"/>
        <v>0</v>
      </c>
      <c r="M41" s="412"/>
    </row>
    <row r="42" spans="1:13" ht="25.5" customHeight="1" x14ac:dyDescent="0.25">
      <c r="A42" s="408">
        <v>8</v>
      </c>
      <c r="B42" s="409" t="s">
        <v>500</v>
      </c>
      <c r="C42" s="137" t="s">
        <v>384</v>
      </c>
      <c r="D42" s="138">
        <f>D43+D44+D45+D46</f>
        <v>382797.6</v>
      </c>
      <c r="E42" s="138">
        <f t="shared" si="8"/>
        <v>495073.9</v>
      </c>
      <c r="F42" s="138">
        <f t="shared" si="8"/>
        <v>383395.6</v>
      </c>
      <c r="G42" s="138">
        <f t="shared" si="8"/>
        <v>383418.3</v>
      </c>
      <c r="H42" s="138">
        <f t="shared" si="8"/>
        <v>383418.3</v>
      </c>
      <c r="I42" s="138">
        <f t="shared" si="8"/>
        <v>383418.3</v>
      </c>
      <c r="J42" s="138">
        <f t="shared" si="8"/>
        <v>383418.3</v>
      </c>
      <c r="K42" s="138">
        <f t="shared" si="8"/>
        <v>383418.3</v>
      </c>
      <c r="L42" s="138">
        <f t="shared" si="1"/>
        <v>3178358.5999999996</v>
      </c>
      <c r="M42" s="410" t="s">
        <v>14</v>
      </c>
    </row>
    <row r="43" spans="1:13" ht="17.25" customHeight="1" x14ac:dyDescent="0.25">
      <c r="A43" s="408"/>
      <c r="B43" s="409"/>
      <c r="C43" s="106" t="s">
        <v>519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f t="shared" si="1"/>
        <v>0</v>
      </c>
      <c r="M43" s="411"/>
    </row>
    <row r="44" spans="1:13" ht="13.5" customHeight="1" x14ac:dyDescent="0.25">
      <c r="A44" s="408"/>
      <c r="B44" s="409"/>
      <c r="C44" s="106" t="s">
        <v>520</v>
      </c>
      <c r="D44" s="139">
        <v>382797.6</v>
      </c>
      <c r="E44" s="139">
        <v>495073.9</v>
      </c>
      <c r="F44" s="139">
        <v>383395.6</v>
      </c>
      <c r="G44" s="139">
        <v>383418.3</v>
      </c>
      <c r="H44" s="139">
        <v>383418.3</v>
      </c>
      <c r="I44" s="139">
        <v>383418.3</v>
      </c>
      <c r="J44" s="139">
        <v>383418.3</v>
      </c>
      <c r="K44" s="139">
        <v>383418.3</v>
      </c>
      <c r="L44" s="139">
        <f t="shared" si="1"/>
        <v>3178358.5999999996</v>
      </c>
      <c r="M44" s="411"/>
    </row>
    <row r="45" spans="1:13" ht="38.25" x14ac:dyDescent="0.25">
      <c r="A45" s="408"/>
      <c r="B45" s="409"/>
      <c r="C45" s="106" t="s">
        <v>521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f t="shared" si="1"/>
        <v>0</v>
      </c>
      <c r="M45" s="411"/>
    </row>
    <row r="46" spans="1:13" ht="25.5" x14ac:dyDescent="0.25">
      <c r="A46" s="408"/>
      <c r="B46" s="409"/>
      <c r="C46" s="106" t="s">
        <v>522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f t="shared" si="1"/>
        <v>0</v>
      </c>
      <c r="M46" s="412"/>
    </row>
    <row r="47" spans="1:13" ht="25.5" customHeight="1" x14ac:dyDescent="0.25">
      <c r="A47" s="408">
        <v>9</v>
      </c>
      <c r="B47" s="409" t="s">
        <v>507</v>
      </c>
      <c r="C47" s="137" t="s">
        <v>384</v>
      </c>
      <c r="D47" s="138">
        <f>D48+D49+D50+D51</f>
        <v>0</v>
      </c>
      <c r="E47" s="138">
        <f t="shared" si="8"/>
        <v>446458</v>
      </c>
      <c r="F47" s="138">
        <f t="shared" si="8"/>
        <v>482875.6</v>
      </c>
      <c r="G47" s="138">
        <f t="shared" si="8"/>
        <v>482875.6</v>
      </c>
      <c r="H47" s="138">
        <f t="shared" si="8"/>
        <v>482875.6</v>
      </c>
      <c r="I47" s="138">
        <f t="shared" si="8"/>
        <v>482875.6</v>
      </c>
      <c r="J47" s="138">
        <f t="shared" si="8"/>
        <v>482875.6</v>
      </c>
      <c r="K47" s="138">
        <f t="shared" si="8"/>
        <v>482875.6</v>
      </c>
      <c r="L47" s="138">
        <f t="shared" si="1"/>
        <v>3343711.6</v>
      </c>
      <c r="M47" s="410" t="s">
        <v>14</v>
      </c>
    </row>
    <row r="48" spans="1:13" ht="25.5" x14ac:dyDescent="0.25">
      <c r="A48" s="408"/>
      <c r="B48" s="409"/>
      <c r="C48" s="106" t="s">
        <v>519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f t="shared" si="1"/>
        <v>0</v>
      </c>
      <c r="M48" s="411"/>
    </row>
    <row r="49" spans="1:13" ht="18" customHeight="1" x14ac:dyDescent="0.25">
      <c r="A49" s="408"/>
      <c r="B49" s="409"/>
      <c r="C49" s="106" t="s">
        <v>520</v>
      </c>
      <c r="D49" s="139">
        <v>0</v>
      </c>
      <c r="E49" s="139">
        <v>446458</v>
      </c>
      <c r="F49" s="139">
        <v>482875.6</v>
      </c>
      <c r="G49" s="139">
        <v>482875.6</v>
      </c>
      <c r="H49" s="139">
        <v>482875.6</v>
      </c>
      <c r="I49" s="139">
        <v>482875.6</v>
      </c>
      <c r="J49" s="139">
        <v>482875.6</v>
      </c>
      <c r="K49" s="139">
        <v>482875.6</v>
      </c>
      <c r="L49" s="139">
        <f t="shared" si="1"/>
        <v>3343711.6</v>
      </c>
      <c r="M49" s="411"/>
    </row>
    <row r="50" spans="1:13" ht="38.25" x14ac:dyDescent="0.25">
      <c r="A50" s="408"/>
      <c r="B50" s="409"/>
      <c r="C50" s="106" t="s">
        <v>521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f t="shared" si="1"/>
        <v>0</v>
      </c>
      <c r="M50" s="411"/>
    </row>
    <row r="51" spans="1:13" ht="25.5" x14ac:dyDescent="0.25">
      <c r="A51" s="408"/>
      <c r="B51" s="409"/>
      <c r="C51" s="106" t="s">
        <v>522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f t="shared" si="1"/>
        <v>0</v>
      </c>
      <c r="M51" s="412"/>
    </row>
  </sheetData>
  <customSheetViews>
    <customSheetView guid="{F180D41F-39FE-4EA2-9EE9-97DC00584AD7}" showPageBreaks="1" fitToPage="1" view="pageBreakPreview">
      <selection activeCell="D57" sqref="D57"/>
      <pageMargins left="0.31496062992125984" right="0.31496062992125984" top="0.27559055118110237" bottom="0.31496062992125984" header="0.31496062992125984" footer="0.31496062992125984"/>
      <pageSetup paperSize="9" scale="85" fitToHeight="0" orientation="landscape" r:id="rId1"/>
    </customSheetView>
    <customSheetView guid="{A2977851-3B80-4498-9AB5-18B18897B622}" showPageBreaks="1" fitToPage="1" view="pageBreakPreview">
      <selection activeCell="D57" sqref="D57"/>
      <pageMargins left="0.31496062992125984" right="0.31496062992125984" top="0.27559055118110237" bottom="0.31496062992125984" header="0.31496062992125984" footer="0.31496062992125984"/>
      <pageSetup paperSize="9" scale="85" fitToHeight="0" orientation="landscape" r:id="rId2"/>
    </customSheetView>
    <customSheetView guid="{115C465B-3F01-4231-8C34-487E17311F2B}" showPageBreaks="1" fitToPage="1" view="pageBreakPreview">
      <selection activeCell="D57" sqref="D57"/>
      <pageMargins left="0.31496062992125984" right="0.31496062992125984" top="0.27559055118110237" bottom="0.31496062992125984" header="0.31496062992125984" footer="0.31496062992125984"/>
      <pageSetup paperSize="9" scale="85" fitToHeight="0" orientation="landscape" r:id="rId3"/>
    </customSheetView>
  </customSheetViews>
  <mergeCells count="34">
    <mergeCell ref="A47:A51"/>
    <mergeCell ref="B47:B51"/>
    <mergeCell ref="M47:M51"/>
    <mergeCell ref="A37:A41"/>
    <mergeCell ref="B37:B41"/>
    <mergeCell ref="M37:M41"/>
    <mergeCell ref="A42:A46"/>
    <mergeCell ref="B42:B46"/>
    <mergeCell ref="M42:M46"/>
    <mergeCell ref="A27:A31"/>
    <mergeCell ref="B27:B31"/>
    <mergeCell ref="M27:M31"/>
    <mergeCell ref="A32:A36"/>
    <mergeCell ref="B32:B36"/>
    <mergeCell ref="M32:M36"/>
    <mergeCell ref="A17:A21"/>
    <mergeCell ref="B17:B21"/>
    <mergeCell ref="M17:M21"/>
    <mergeCell ref="A22:A26"/>
    <mergeCell ref="B22:B26"/>
    <mergeCell ref="M22:M26"/>
    <mergeCell ref="A7:A11"/>
    <mergeCell ref="B7:B11"/>
    <mergeCell ref="M7:M11"/>
    <mergeCell ref="A12:A16"/>
    <mergeCell ref="B12:B16"/>
    <mergeCell ref="M12:M16"/>
    <mergeCell ref="J1:M1"/>
    <mergeCell ref="A2:M2"/>
    <mergeCell ref="A4:A5"/>
    <mergeCell ref="B4:B5"/>
    <mergeCell ref="C4:C5"/>
    <mergeCell ref="D4:L4"/>
    <mergeCell ref="M4:M5"/>
  </mergeCells>
  <pageMargins left="0.31496062992125984" right="0.31496062992125984" top="0.27559055118110237" bottom="0.31496062992125984" header="0.31496062992125984" footer="0.31496062992125984"/>
  <pageSetup paperSize="9" scale="85" fitToHeight="0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view="pageBreakPreview" zoomScale="90" workbookViewId="0">
      <selection activeCell="N31" sqref="N31"/>
    </sheetView>
  </sheetViews>
  <sheetFormatPr defaultRowHeight="15" x14ac:dyDescent="0.25"/>
  <cols>
    <col min="1" max="1" width="4" customWidth="1"/>
    <col min="2" max="2" width="12" customWidth="1"/>
    <col min="3" max="3" width="32.7109375" customWidth="1"/>
    <col min="4" max="4" width="12" style="140" customWidth="1"/>
    <col min="5" max="5" width="26" customWidth="1"/>
    <col min="6" max="6" width="8.85546875" customWidth="1"/>
    <col min="7" max="7" width="10.140625" customWidth="1"/>
    <col min="8" max="8" width="8" customWidth="1"/>
    <col min="9" max="9" width="10.28515625" customWidth="1"/>
    <col min="10" max="10" width="8.28515625" customWidth="1"/>
    <col min="11" max="11" width="10" customWidth="1"/>
    <col min="12" max="12" width="8" customWidth="1"/>
    <col min="13" max="13" width="10.42578125" customWidth="1"/>
    <col min="14" max="14" width="7.85546875" customWidth="1"/>
    <col min="15" max="15" width="10.140625" customWidth="1"/>
    <col min="16" max="16" width="9.140625" customWidth="1"/>
    <col min="17" max="17" width="10.7109375" customWidth="1"/>
    <col min="18" max="18" width="7.85546875" customWidth="1"/>
    <col min="19" max="19" width="10.5703125" customWidth="1"/>
    <col min="20" max="20" width="7.85546875" customWidth="1"/>
    <col min="21" max="21" width="10.28515625" customWidth="1"/>
  </cols>
  <sheetData>
    <row r="1" spans="1:21" ht="87.75" customHeight="1" x14ac:dyDescent="0.25">
      <c r="Q1" s="299" t="s">
        <v>526</v>
      </c>
      <c r="R1" s="299"/>
      <c r="S1" s="299"/>
      <c r="T1" s="299"/>
      <c r="U1" s="299"/>
    </row>
    <row r="2" spans="1:21" ht="18.75" x14ac:dyDescent="0.25">
      <c r="A2" s="413" t="s">
        <v>527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4" spans="1:21" ht="66" customHeight="1" x14ac:dyDescent="0.25">
      <c r="A4" s="414" t="s">
        <v>2</v>
      </c>
      <c r="B4" s="354" t="s">
        <v>528</v>
      </c>
      <c r="C4" s="354" t="s">
        <v>529</v>
      </c>
      <c r="D4" s="415" t="s">
        <v>530</v>
      </c>
      <c r="E4" s="354" t="s">
        <v>531</v>
      </c>
      <c r="F4" s="416" t="s">
        <v>532</v>
      </c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</row>
    <row r="5" spans="1:21" x14ac:dyDescent="0.25">
      <c r="A5" s="414"/>
      <c r="B5" s="354"/>
      <c r="C5" s="354"/>
      <c r="D5" s="415"/>
      <c r="E5" s="354"/>
      <c r="F5" s="415">
        <v>2023</v>
      </c>
      <c r="G5" s="415"/>
      <c r="H5" s="415">
        <v>2024</v>
      </c>
      <c r="I5" s="415"/>
      <c r="J5" s="415">
        <v>2025</v>
      </c>
      <c r="K5" s="415"/>
      <c r="L5" s="415">
        <v>2026</v>
      </c>
      <c r="M5" s="415"/>
      <c r="N5" s="415">
        <v>2027</v>
      </c>
      <c r="O5" s="415"/>
      <c r="P5" s="415">
        <v>2028</v>
      </c>
      <c r="Q5" s="415"/>
      <c r="R5" s="415">
        <v>2029</v>
      </c>
      <c r="S5" s="415"/>
      <c r="T5" s="415">
        <v>2030</v>
      </c>
      <c r="U5" s="415"/>
    </row>
    <row r="6" spans="1:21" ht="75" customHeight="1" x14ac:dyDescent="0.25">
      <c r="A6" s="414"/>
      <c r="B6" s="354"/>
      <c r="C6" s="354"/>
      <c r="D6" s="415"/>
      <c r="E6" s="354"/>
      <c r="F6" s="142" t="s">
        <v>533</v>
      </c>
      <c r="G6" s="142" t="s">
        <v>534</v>
      </c>
      <c r="H6" s="142" t="s">
        <v>533</v>
      </c>
      <c r="I6" s="142" t="s">
        <v>534</v>
      </c>
      <c r="J6" s="142" t="s">
        <v>533</v>
      </c>
      <c r="K6" s="142" t="s">
        <v>534</v>
      </c>
      <c r="L6" s="142" t="s">
        <v>533</v>
      </c>
      <c r="M6" s="142" t="s">
        <v>534</v>
      </c>
      <c r="N6" s="142" t="s">
        <v>533</v>
      </c>
      <c r="O6" s="142" t="s">
        <v>534</v>
      </c>
      <c r="P6" s="142" t="s">
        <v>533</v>
      </c>
      <c r="Q6" s="142" t="s">
        <v>534</v>
      </c>
      <c r="R6" s="142" t="s">
        <v>533</v>
      </c>
      <c r="S6" s="142" t="s">
        <v>534</v>
      </c>
      <c r="T6" s="142" t="s">
        <v>533</v>
      </c>
      <c r="U6" s="142" t="s">
        <v>534</v>
      </c>
    </row>
    <row r="7" spans="1:21" x14ac:dyDescent="0.25">
      <c r="A7" s="88">
        <v>1</v>
      </c>
      <c r="B7" s="67">
        <v>2</v>
      </c>
      <c r="C7" s="67">
        <v>3</v>
      </c>
      <c r="D7" s="88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  <c r="S7" s="67">
        <v>19</v>
      </c>
      <c r="T7" s="67">
        <v>20</v>
      </c>
      <c r="U7" s="67">
        <v>21</v>
      </c>
    </row>
    <row r="8" spans="1:21" ht="52.5" customHeight="1" x14ac:dyDescent="0.25">
      <c r="A8" s="141">
        <v>1</v>
      </c>
      <c r="B8" s="75" t="s">
        <v>535</v>
      </c>
      <c r="C8" s="143" t="s">
        <v>536</v>
      </c>
      <c r="D8" s="88" t="s">
        <v>19</v>
      </c>
      <c r="E8" s="361" t="s">
        <v>537</v>
      </c>
      <c r="F8" s="66" t="s">
        <v>538</v>
      </c>
      <c r="G8" s="23" t="s">
        <v>538</v>
      </c>
      <c r="H8" s="66" t="s">
        <v>538</v>
      </c>
      <c r="I8" s="23" t="s">
        <v>538</v>
      </c>
      <c r="J8" s="66" t="s">
        <v>538</v>
      </c>
      <c r="K8" s="23" t="s">
        <v>538</v>
      </c>
      <c r="L8" s="66" t="s">
        <v>538</v>
      </c>
      <c r="M8" s="23" t="s">
        <v>538</v>
      </c>
      <c r="N8" s="66" t="s">
        <v>538</v>
      </c>
      <c r="O8" s="23" t="s">
        <v>538</v>
      </c>
      <c r="P8" s="66" t="s">
        <v>538</v>
      </c>
      <c r="Q8" s="23" t="s">
        <v>538</v>
      </c>
      <c r="R8" s="66" t="s">
        <v>538</v>
      </c>
      <c r="S8" s="23" t="s">
        <v>538</v>
      </c>
      <c r="T8" s="66" t="s">
        <v>538</v>
      </c>
      <c r="U8" s="23" t="s">
        <v>538</v>
      </c>
    </row>
    <row r="9" spans="1:21" ht="27" customHeight="1" x14ac:dyDescent="0.25">
      <c r="A9" s="414" t="s">
        <v>54</v>
      </c>
      <c r="B9" s="360" t="s">
        <v>539</v>
      </c>
      <c r="C9" s="360" t="str">
        <f>'3 Мероприятия (результаты)'!B67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9" s="415" t="s">
        <v>19</v>
      </c>
      <c r="E9" s="417"/>
      <c r="F9" s="144">
        <v>104</v>
      </c>
      <c r="G9" s="341">
        <v>274503</v>
      </c>
      <c r="H9" s="66">
        <v>104</v>
      </c>
      <c r="I9" s="341">
        <v>274503</v>
      </c>
      <c r="J9" s="144">
        <v>104</v>
      </c>
      <c r="K9" s="341">
        <v>274503</v>
      </c>
      <c r="L9" s="144">
        <v>104</v>
      </c>
      <c r="M9" s="341">
        <v>274503</v>
      </c>
      <c r="N9" s="144">
        <v>104</v>
      </c>
      <c r="O9" s="341">
        <v>274503</v>
      </c>
      <c r="P9" s="144">
        <v>104</v>
      </c>
      <c r="Q9" s="341">
        <v>274503</v>
      </c>
      <c r="R9" s="144">
        <v>104</v>
      </c>
      <c r="S9" s="341">
        <v>274503</v>
      </c>
      <c r="T9" s="144">
        <v>104</v>
      </c>
      <c r="U9" s="341">
        <v>274503</v>
      </c>
    </row>
    <row r="10" spans="1:21" ht="251.25" customHeight="1" x14ac:dyDescent="0.25">
      <c r="A10" s="414"/>
      <c r="B10" s="360"/>
      <c r="C10" s="360"/>
      <c r="D10" s="415"/>
      <c r="E10" s="418"/>
      <c r="F10" s="145" t="s">
        <v>540</v>
      </c>
      <c r="G10" s="342"/>
      <c r="H10" s="146" t="s">
        <v>540</v>
      </c>
      <c r="I10" s="342"/>
      <c r="J10" s="145" t="s">
        <v>540</v>
      </c>
      <c r="K10" s="342"/>
      <c r="L10" s="145" t="s">
        <v>540</v>
      </c>
      <c r="M10" s="342"/>
      <c r="N10" s="145" t="s">
        <v>540</v>
      </c>
      <c r="O10" s="342"/>
      <c r="P10" s="145" t="s">
        <v>540</v>
      </c>
      <c r="Q10" s="342"/>
      <c r="R10" s="145" t="s">
        <v>540</v>
      </c>
      <c r="S10" s="342"/>
      <c r="T10" s="145" t="s">
        <v>540</v>
      </c>
      <c r="U10" s="342"/>
    </row>
    <row r="11" spans="1:21" ht="45" customHeight="1" x14ac:dyDescent="0.25">
      <c r="A11" s="141">
        <v>2</v>
      </c>
      <c r="B11" s="75" t="s">
        <v>541</v>
      </c>
      <c r="C11" s="75" t="s">
        <v>542</v>
      </c>
      <c r="D11" s="88" t="s">
        <v>19</v>
      </c>
      <c r="E11" s="357" t="s">
        <v>543</v>
      </c>
      <c r="F11" s="147" t="s">
        <v>538</v>
      </c>
      <c r="G11" s="148" t="s">
        <v>538</v>
      </c>
      <c r="H11" s="147" t="s">
        <v>538</v>
      </c>
      <c r="I11" s="148" t="s">
        <v>538</v>
      </c>
      <c r="J11" s="147" t="s">
        <v>538</v>
      </c>
      <c r="K11" s="148" t="s">
        <v>538</v>
      </c>
      <c r="L11" s="147" t="s">
        <v>538</v>
      </c>
      <c r="M11" s="148" t="s">
        <v>538</v>
      </c>
      <c r="N11" s="147" t="s">
        <v>538</v>
      </c>
      <c r="O11" s="148" t="s">
        <v>538</v>
      </c>
      <c r="P11" s="147" t="s">
        <v>538</v>
      </c>
      <c r="Q11" s="148" t="s">
        <v>538</v>
      </c>
      <c r="R11" s="147" t="s">
        <v>538</v>
      </c>
      <c r="S11" s="148" t="s">
        <v>538</v>
      </c>
      <c r="T11" s="147" t="s">
        <v>538</v>
      </c>
      <c r="U11" s="148" t="s">
        <v>538</v>
      </c>
    </row>
    <row r="12" spans="1:21" ht="28.5" customHeight="1" x14ac:dyDescent="0.25">
      <c r="A12" s="414" t="s">
        <v>59</v>
      </c>
      <c r="B12" s="360" t="s">
        <v>539</v>
      </c>
      <c r="C12" s="360" t="str">
        <f>'3 Мероприятия (результаты)'!B85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D12" s="415" t="s">
        <v>19</v>
      </c>
      <c r="E12" s="359"/>
      <c r="F12" s="144">
        <f>'3 Мероприятия (результаты)'!E85</f>
        <v>100</v>
      </c>
      <c r="G12" s="419">
        <v>1015</v>
      </c>
      <c r="H12" s="144">
        <f>'3 Мероприятия (результаты)'!F85</f>
        <v>100</v>
      </c>
      <c r="I12" s="419">
        <v>1015</v>
      </c>
      <c r="J12" s="144">
        <f>'3 Мероприятия (результаты)'!G85</f>
        <v>100</v>
      </c>
      <c r="K12" s="419">
        <v>1015</v>
      </c>
      <c r="L12" s="144">
        <f>'3 Мероприятия (результаты)'!H85</f>
        <v>100</v>
      </c>
      <c r="M12" s="419">
        <v>1015</v>
      </c>
      <c r="N12" s="144">
        <f>'3 Мероприятия (результаты)'!I85</f>
        <v>100</v>
      </c>
      <c r="O12" s="419">
        <v>1015</v>
      </c>
      <c r="P12" s="144">
        <f>'3 Мероприятия (результаты)'!J85</f>
        <v>100</v>
      </c>
      <c r="Q12" s="419">
        <v>1015</v>
      </c>
      <c r="R12" s="144">
        <f>'3 Мероприятия (результаты)'!L85</f>
        <v>100</v>
      </c>
      <c r="S12" s="419">
        <v>1015</v>
      </c>
      <c r="T12" s="144">
        <f>'3 Мероприятия (результаты)'!M85</f>
        <v>100</v>
      </c>
      <c r="U12" s="420">
        <v>1015</v>
      </c>
    </row>
    <row r="13" spans="1:21" ht="27" customHeight="1" x14ac:dyDescent="0.25">
      <c r="A13" s="414"/>
      <c r="B13" s="360"/>
      <c r="C13" s="360"/>
      <c r="D13" s="415"/>
      <c r="E13" s="358"/>
      <c r="F13" s="145" t="s">
        <v>544</v>
      </c>
      <c r="G13" s="419"/>
      <c r="H13" s="145" t="s">
        <v>544</v>
      </c>
      <c r="I13" s="419"/>
      <c r="J13" s="145" t="s">
        <v>544</v>
      </c>
      <c r="K13" s="419"/>
      <c r="L13" s="145" t="s">
        <v>544</v>
      </c>
      <c r="M13" s="419"/>
      <c r="N13" s="145" t="s">
        <v>544</v>
      </c>
      <c r="O13" s="419"/>
      <c r="P13" s="145" t="s">
        <v>544</v>
      </c>
      <c r="Q13" s="419"/>
      <c r="R13" s="145" t="s">
        <v>544</v>
      </c>
      <c r="S13" s="419"/>
      <c r="T13" s="145" t="s">
        <v>544</v>
      </c>
      <c r="U13" s="420"/>
    </row>
    <row r="14" spans="1:21" ht="51" customHeight="1" x14ac:dyDescent="0.25">
      <c r="A14" s="141">
        <v>3</v>
      </c>
      <c r="B14" s="75" t="s">
        <v>541</v>
      </c>
      <c r="C14" s="75" t="s">
        <v>545</v>
      </c>
      <c r="D14" s="88" t="s">
        <v>19</v>
      </c>
      <c r="E14" s="360" t="s">
        <v>546</v>
      </c>
      <c r="F14" s="147" t="s">
        <v>538</v>
      </c>
      <c r="G14" s="148" t="s">
        <v>538</v>
      </c>
      <c r="H14" s="147" t="s">
        <v>538</v>
      </c>
      <c r="I14" s="148" t="s">
        <v>538</v>
      </c>
      <c r="J14" s="147" t="s">
        <v>538</v>
      </c>
      <c r="K14" s="148" t="s">
        <v>538</v>
      </c>
      <c r="L14" s="147" t="s">
        <v>538</v>
      </c>
      <c r="M14" s="148" t="s">
        <v>538</v>
      </c>
      <c r="N14" s="147" t="s">
        <v>538</v>
      </c>
      <c r="O14" s="148" t="s">
        <v>538</v>
      </c>
      <c r="P14" s="147" t="s">
        <v>538</v>
      </c>
      <c r="Q14" s="148" t="s">
        <v>538</v>
      </c>
      <c r="R14" s="147" t="s">
        <v>538</v>
      </c>
      <c r="S14" s="148" t="s">
        <v>538</v>
      </c>
      <c r="T14" s="147" t="s">
        <v>538</v>
      </c>
      <c r="U14" s="148" t="s">
        <v>538</v>
      </c>
    </row>
    <row r="15" spans="1:21" ht="22.5" customHeight="1" x14ac:dyDescent="0.25">
      <c r="A15" s="414" t="s">
        <v>64</v>
      </c>
      <c r="B15" s="360" t="s">
        <v>539</v>
      </c>
      <c r="C15" s="360" t="str">
        <f>'3 Мероприятия (результаты)'!B93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15" s="415" t="s">
        <v>19</v>
      </c>
      <c r="E15" s="421"/>
      <c r="F15" s="144">
        <v>11.3</v>
      </c>
      <c r="G15" s="422">
        <v>40544</v>
      </c>
      <c r="H15" s="144">
        <v>11.3</v>
      </c>
      <c r="I15" s="422">
        <v>40544</v>
      </c>
      <c r="J15" s="144">
        <v>11.3</v>
      </c>
      <c r="K15" s="422">
        <v>40544</v>
      </c>
      <c r="L15" s="144">
        <v>11.3</v>
      </c>
      <c r="M15" s="422">
        <v>40544</v>
      </c>
      <c r="N15" s="144">
        <v>11.3</v>
      </c>
      <c r="O15" s="422">
        <v>40544</v>
      </c>
      <c r="P15" s="144">
        <v>11.3</v>
      </c>
      <c r="Q15" s="422">
        <v>40544</v>
      </c>
      <c r="R15" s="144">
        <v>11.3</v>
      </c>
      <c r="S15" s="422">
        <v>40544</v>
      </c>
      <c r="T15" s="144">
        <v>11.3</v>
      </c>
      <c r="U15" s="422">
        <v>40544</v>
      </c>
    </row>
    <row r="16" spans="1:21" ht="135" customHeight="1" x14ac:dyDescent="0.25">
      <c r="A16" s="414"/>
      <c r="B16" s="360"/>
      <c r="C16" s="360"/>
      <c r="D16" s="415"/>
      <c r="E16" s="421"/>
      <c r="F16" s="145" t="s">
        <v>540</v>
      </c>
      <c r="G16" s="423"/>
      <c r="H16" s="145" t="s">
        <v>540</v>
      </c>
      <c r="I16" s="423"/>
      <c r="J16" s="145" t="s">
        <v>540</v>
      </c>
      <c r="K16" s="423"/>
      <c r="L16" s="145" t="s">
        <v>540</v>
      </c>
      <c r="M16" s="423"/>
      <c r="N16" s="145" t="s">
        <v>540</v>
      </c>
      <c r="O16" s="423"/>
      <c r="P16" s="145" t="s">
        <v>540</v>
      </c>
      <c r="Q16" s="423"/>
      <c r="R16" s="145" t="s">
        <v>540</v>
      </c>
      <c r="S16" s="423"/>
      <c r="T16" s="145" t="s">
        <v>540</v>
      </c>
      <c r="U16" s="423"/>
    </row>
  </sheetData>
  <customSheetViews>
    <customSheetView guid="{F180D41F-39FE-4EA2-9EE9-97DC00584AD7}" scale="90" showPageBreaks="1" fitToPage="1" view="pageBreakPreview" topLeftCell="A4">
      <selection activeCell="N31" sqref="N31"/>
      <pageMargins left="0.70866141732283472" right="0.70866141732283472" top="0.47244094488188981" bottom="0.51181102362204722" header="0.31496062992125984" footer="0.31496062992125984"/>
      <pageSetup paperSize="9" scale="55" fitToHeight="0" orientation="landscape" r:id="rId1"/>
    </customSheetView>
    <customSheetView guid="{A2977851-3B80-4498-9AB5-18B18897B622}" scale="90" showPageBreaks="1" fitToPage="1" view="pageBreakPreview" topLeftCell="A4">
      <selection activeCell="N31" sqref="N31"/>
      <pageMargins left="0.70866141732283472" right="0.70866141732283472" top="0.47244094488188981" bottom="0.51181102362204722" header="0.31496062992125984" footer="0.31496062992125984"/>
      <pageSetup paperSize="9" scale="55" fitToHeight="0" orientation="landscape" r:id="rId2"/>
    </customSheetView>
    <customSheetView guid="{115C465B-3F01-4231-8C34-487E17311F2B}" scale="90" showPageBreaks="1" fitToPage="1" view="pageBreakPreview" topLeftCell="A4">
      <selection activeCell="N31" sqref="N31"/>
      <pageMargins left="0.70866141732283472" right="0.70866141732283472" top="0.47244094488188981" bottom="0.51181102362204722" header="0.31496062992125984" footer="0.31496062992125984"/>
      <pageSetup paperSize="9" scale="55" fitToHeight="0" orientation="landscape" r:id="rId3"/>
    </customSheetView>
  </customSheetViews>
  <mergeCells count="55">
    <mergeCell ref="Q15:Q16"/>
    <mergeCell ref="S15:S16"/>
    <mergeCell ref="U15:U16"/>
    <mergeCell ref="G15:G16"/>
    <mergeCell ref="I15:I16"/>
    <mergeCell ref="K15:K16"/>
    <mergeCell ref="M15:M16"/>
    <mergeCell ref="O15:O16"/>
    <mergeCell ref="E14:E16"/>
    <mergeCell ref="A15:A16"/>
    <mergeCell ref="B15:B16"/>
    <mergeCell ref="C15:C16"/>
    <mergeCell ref="D15:D16"/>
    <mergeCell ref="Q9:Q10"/>
    <mergeCell ref="S9:S10"/>
    <mergeCell ref="U9:U10"/>
    <mergeCell ref="E11:E13"/>
    <mergeCell ref="A12:A13"/>
    <mergeCell ref="B12:B13"/>
    <mergeCell ref="C12:C13"/>
    <mergeCell ref="D12:D13"/>
    <mergeCell ref="G12:G13"/>
    <mergeCell ref="I12:I13"/>
    <mergeCell ref="K12:K13"/>
    <mergeCell ref="M12:M13"/>
    <mergeCell ref="O12:O13"/>
    <mergeCell ref="Q12:Q13"/>
    <mergeCell ref="S12:S13"/>
    <mergeCell ref="U12:U13"/>
    <mergeCell ref="G9:G10"/>
    <mergeCell ref="I9:I10"/>
    <mergeCell ref="K9:K10"/>
    <mergeCell ref="M9:M10"/>
    <mergeCell ref="O9:O10"/>
    <mergeCell ref="E8:E10"/>
    <mergeCell ref="A9:A10"/>
    <mergeCell ref="B9:B10"/>
    <mergeCell ref="C9:C10"/>
    <mergeCell ref="D9:D10"/>
    <mergeCell ref="Q1:U1"/>
    <mergeCell ref="A2:U2"/>
    <mergeCell ref="A4:A6"/>
    <mergeCell ref="B4:B6"/>
    <mergeCell ref="C4:C6"/>
    <mergeCell ref="D4:D6"/>
    <mergeCell ref="E4:E6"/>
    <mergeCell ref="F4:U4"/>
    <mergeCell ref="F5:G5"/>
    <mergeCell ref="H5:I5"/>
    <mergeCell ref="J5:K5"/>
    <mergeCell ref="L5:M5"/>
    <mergeCell ref="N5:O5"/>
    <mergeCell ref="P5:Q5"/>
    <mergeCell ref="R5:S5"/>
    <mergeCell ref="T5:U5"/>
  </mergeCells>
  <pageMargins left="0.70866141732283472" right="0.70866141732283472" top="0.47244094488188981" bottom="0.51181102362204722" header="0.31496062992125984" footer="0.31496062992125984"/>
  <pageSetup paperSize="9" scale="55"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0"/>
  <sheetViews>
    <sheetView view="pageBreakPreview" zoomScale="80" zoomScaleSheet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80" sqref="K80"/>
    </sheetView>
  </sheetViews>
  <sheetFormatPr defaultColWidth="9.140625" defaultRowHeight="12.75" x14ac:dyDescent="0.2"/>
  <cols>
    <col min="1" max="1" width="5.42578125" style="149" customWidth="1"/>
    <col min="2" max="2" width="39.85546875" style="149" customWidth="1"/>
    <col min="3" max="3" width="16.140625" style="150" customWidth="1"/>
    <col min="4" max="4" width="13.28515625" style="150" customWidth="1"/>
    <col min="5" max="5" width="24.85546875" style="151" customWidth="1"/>
    <col min="6" max="6" width="45.28515625" style="152" customWidth="1"/>
    <col min="7" max="7" width="17.42578125" style="149" customWidth="1"/>
    <col min="8" max="8" width="12.85546875" style="153" customWidth="1"/>
    <col min="9" max="9" width="23.140625" style="153" customWidth="1"/>
    <col min="10" max="10" width="17.5703125" style="149" customWidth="1"/>
    <col min="11" max="11" width="14.5703125" style="149" customWidth="1"/>
    <col min="12" max="16384" width="9.140625" style="149"/>
  </cols>
  <sheetData>
    <row r="1" spans="1:12" ht="55.5" customHeight="1" x14ac:dyDescent="0.2">
      <c r="H1" s="424" t="s">
        <v>547</v>
      </c>
      <c r="I1" s="424"/>
      <c r="J1" s="424"/>
    </row>
    <row r="3" spans="1:12" ht="18.75" x14ac:dyDescent="0.2">
      <c r="A3" s="425" t="s">
        <v>548</v>
      </c>
      <c r="B3" s="425"/>
      <c r="C3" s="425"/>
      <c r="D3" s="425"/>
      <c r="E3" s="425"/>
      <c r="F3" s="425"/>
      <c r="G3" s="425"/>
      <c r="H3" s="425"/>
      <c r="I3" s="425"/>
      <c r="J3" s="425"/>
    </row>
    <row r="5" spans="1:12" ht="51" x14ac:dyDescent="0.2">
      <c r="A5" s="261" t="s">
        <v>2</v>
      </c>
      <c r="B5" s="261" t="s">
        <v>549</v>
      </c>
      <c r="C5" s="261" t="s">
        <v>550</v>
      </c>
      <c r="D5" s="261" t="s">
        <v>551</v>
      </c>
      <c r="E5" s="262" t="s">
        <v>552</v>
      </c>
      <c r="F5" s="262" t="s">
        <v>553</v>
      </c>
      <c r="G5" s="263" t="s">
        <v>554</v>
      </c>
      <c r="H5" s="261" t="s">
        <v>555</v>
      </c>
      <c r="I5" s="264" t="s">
        <v>556</v>
      </c>
      <c r="J5" s="264" t="s">
        <v>557</v>
      </c>
    </row>
    <row r="6" spans="1:12" x14ac:dyDescent="0.2">
      <c r="A6" s="261">
        <v>1</v>
      </c>
      <c r="B6" s="262">
        <v>2</v>
      </c>
      <c r="C6" s="262">
        <v>3</v>
      </c>
      <c r="D6" s="262">
        <v>4</v>
      </c>
      <c r="E6" s="262">
        <v>5</v>
      </c>
      <c r="F6" s="262">
        <v>6</v>
      </c>
      <c r="G6" s="262">
        <v>7</v>
      </c>
      <c r="H6" s="261">
        <v>8</v>
      </c>
      <c r="I6" s="261">
        <v>9</v>
      </c>
      <c r="J6" s="261">
        <v>10</v>
      </c>
    </row>
    <row r="7" spans="1:12" ht="129.75" customHeight="1" x14ac:dyDescent="0.2">
      <c r="A7" s="426">
        <v>1</v>
      </c>
      <c r="B7" s="427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  <c r="C7" s="426" t="s">
        <v>558</v>
      </c>
      <c r="D7" s="426" t="str">
        <f>'1 Показатели ГП'!C9</f>
        <v> процентов</v>
      </c>
      <c r="E7" s="428" t="s">
        <v>559</v>
      </c>
      <c r="F7" s="265" t="s">
        <v>560</v>
      </c>
      <c r="G7" s="266" t="s">
        <v>561</v>
      </c>
      <c r="H7" s="426" t="s">
        <v>19</v>
      </c>
      <c r="I7" s="264" t="s">
        <v>562</v>
      </c>
      <c r="J7" s="426" t="s">
        <v>563</v>
      </c>
    </row>
    <row r="8" spans="1:12" ht="102" x14ac:dyDescent="0.2">
      <c r="A8" s="426"/>
      <c r="B8" s="427"/>
      <c r="C8" s="426"/>
      <c r="D8" s="426"/>
      <c r="E8" s="428"/>
      <c r="F8" s="265" t="s">
        <v>564</v>
      </c>
      <c r="G8" s="266" t="s">
        <v>565</v>
      </c>
      <c r="H8" s="426"/>
      <c r="I8" s="264" t="str">
        <f>'1 Показатели ГП'!O11</f>
        <v>ГАИС «ЭСРН»</v>
      </c>
      <c r="J8" s="426"/>
    </row>
    <row r="9" spans="1:12" ht="102" x14ac:dyDescent="0.2">
      <c r="A9" s="429">
        <v>2</v>
      </c>
      <c r="B9" s="431" t="str">
        <f>'1 Показатели ГП'!B10</f>
        <v>Доля граждан старше трудоспособного возраста и инвалидов, получающих услуги в рамках системы долговременного ухода,  от общего числа граждан старше трудоспособного возраста и инвалидов, нуждающихся в долговременном уходе</v>
      </c>
      <c r="C9" s="429" t="s">
        <v>558</v>
      </c>
      <c r="D9" s="429" t="str">
        <f>'1 Показатели ГП'!C10</f>
        <v> процентов</v>
      </c>
      <c r="E9" s="433" t="s">
        <v>559</v>
      </c>
      <c r="F9" s="265" t="s">
        <v>566</v>
      </c>
      <c r="G9" s="266" t="s">
        <v>567</v>
      </c>
      <c r="H9" s="426" t="s">
        <v>19</v>
      </c>
      <c r="I9" s="264" t="str">
        <f>'1 Показатели ГП'!O9</f>
        <v>Государственная автоматизированная информационная система «Электронный социальный реестр населения Оренбургской области» (далее - ГАИС «ЭСРН»)</v>
      </c>
      <c r="J9" s="426" t="s">
        <v>568</v>
      </c>
    </row>
    <row r="10" spans="1:12" ht="38.25" x14ac:dyDescent="0.2">
      <c r="A10" s="430"/>
      <c r="B10" s="432"/>
      <c r="C10" s="430"/>
      <c r="D10" s="430"/>
      <c r="E10" s="434"/>
      <c r="F10" s="265" t="s">
        <v>569</v>
      </c>
      <c r="G10" s="266" t="s">
        <v>567</v>
      </c>
      <c r="H10" s="426"/>
      <c r="I10" s="264" t="str">
        <f>'1 Показатели ГП'!O10</f>
        <v>ГАИС «ЭСРН»</v>
      </c>
      <c r="J10" s="426"/>
    </row>
    <row r="11" spans="1:12" ht="51" x14ac:dyDescent="0.2">
      <c r="A11" s="426">
        <v>3</v>
      </c>
      <c r="B11" s="427" t="str">
        <f>'1 Показатели ГП'!B11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  <c r="C11" s="426" t="s">
        <v>14</v>
      </c>
      <c r="D11" s="426" t="str">
        <f>'1 Показатели ГП'!C11</f>
        <v>процентов</v>
      </c>
      <c r="E11" s="428" t="s">
        <v>559</v>
      </c>
      <c r="F11" s="265" t="s">
        <v>566</v>
      </c>
      <c r="G11" s="266" t="s">
        <v>567</v>
      </c>
      <c r="H11" s="426" t="s">
        <v>19</v>
      </c>
      <c r="I11" s="264" t="str">
        <f>'1 Показатели ГП'!O11</f>
        <v>ГАИС «ЭСРН»</v>
      </c>
      <c r="J11" s="426" t="s">
        <v>568</v>
      </c>
    </row>
    <row r="12" spans="1:12" ht="38.25" x14ac:dyDescent="0.2">
      <c r="A12" s="426"/>
      <c r="B12" s="427"/>
      <c r="C12" s="426"/>
      <c r="D12" s="426"/>
      <c r="E12" s="428"/>
      <c r="F12" s="265" t="s">
        <v>569</v>
      </c>
      <c r="G12" s="266" t="s">
        <v>567</v>
      </c>
      <c r="H12" s="426"/>
      <c r="I12" s="264" t="str">
        <f>'1 Показатели ГП'!O12</f>
        <v>ГАИС «ЭСРН»</v>
      </c>
      <c r="J12" s="426"/>
      <c r="L12" s="156"/>
    </row>
    <row r="13" spans="1:12" ht="53.25" customHeight="1" x14ac:dyDescent="0.2">
      <c r="A13" s="426">
        <v>4</v>
      </c>
      <c r="B13" s="427" t="str">
        <f>'1 Показатели ГП'!B12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  <c r="C13" s="426" t="s">
        <v>570</v>
      </c>
      <c r="D13" s="426" t="str">
        <f>'1 Показатели ГП'!C12</f>
        <v>процентов</v>
      </c>
      <c r="E13" s="428" t="s">
        <v>571</v>
      </c>
      <c r="F13" s="265" t="s">
        <v>572</v>
      </c>
      <c r="G13" s="267" t="s">
        <v>567</v>
      </c>
      <c r="H13" s="428" t="s">
        <v>19</v>
      </c>
      <c r="I13" s="262" t="s">
        <v>573</v>
      </c>
      <c r="J13" s="262" t="s">
        <v>574</v>
      </c>
    </row>
    <row r="14" spans="1:12" ht="39" customHeight="1" x14ac:dyDescent="0.2">
      <c r="A14" s="426"/>
      <c r="B14" s="427"/>
      <c r="C14" s="426"/>
      <c r="D14" s="426"/>
      <c r="E14" s="428"/>
      <c r="F14" s="265" t="s">
        <v>575</v>
      </c>
      <c r="G14" s="267" t="s">
        <v>567</v>
      </c>
      <c r="H14" s="428"/>
      <c r="I14" s="262" t="s">
        <v>576</v>
      </c>
      <c r="J14" s="262" t="s">
        <v>577</v>
      </c>
    </row>
    <row r="15" spans="1:12" ht="51" x14ac:dyDescent="0.2">
      <c r="A15" s="426"/>
      <c r="B15" s="427"/>
      <c r="C15" s="426"/>
      <c r="D15" s="426"/>
      <c r="E15" s="428"/>
      <c r="F15" s="265" t="s">
        <v>578</v>
      </c>
      <c r="G15" s="267" t="s">
        <v>567</v>
      </c>
      <c r="H15" s="428"/>
      <c r="I15" s="262" t="s">
        <v>579</v>
      </c>
      <c r="J15" s="262" t="s">
        <v>580</v>
      </c>
    </row>
    <row r="16" spans="1:12" ht="102" x14ac:dyDescent="0.2">
      <c r="A16" s="426">
        <v>5</v>
      </c>
      <c r="B16" s="427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6" s="426" t="s">
        <v>570</v>
      </c>
      <c r="D16" s="426" t="str">
        <f>'1 Показатели ГП'!C13</f>
        <v>процентов</v>
      </c>
      <c r="E16" s="428" t="s">
        <v>559</v>
      </c>
      <c r="F16" s="268" t="s">
        <v>581</v>
      </c>
      <c r="G16" s="266" t="s">
        <v>567</v>
      </c>
      <c r="H16" s="426" t="s">
        <v>19</v>
      </c>
      <c r="I16" s="264" t="s">
        <v>582</v>
      </c>
      <c r="J16" s="426" t="s">
        <v>583</v>
      </c>
    </row>
    <row r="17" spans="1:10" ht="102" x14ac:dyDescent="0.2">
      <c r="A17" s="426"/>
      <c r="B17" s="427"/>
      <c r="C17" s="426"/>
      <c r="D17" s="426"/>
      <c r="E17" s="428"/>
      <c r="F17" s="268" t="s">
        <v>584</v>
      </c>
      <c r="G17" s="266" t="s">
        <v>567</v>
      </c>
      <c r="H17" s="426"/>
      <c r="I17" s="264" t="s">
        <v>582</v>
      </c>
      <c r="J17" s="426"/>
    </row>
    <row r="18" spans="1:10" ht="89.25" customHeight="1" x14ac:dyDescent="0.2">
      <c r="A18" s="426">
        <v>6</v>
      </c>
      <c r="B18" s="427" t="str">
        <f>'1 Показатели ГП'!B14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8" s="426" t="s">
        <v>570</v>
      </c>
      <c r="D18" s="426" t="str">
        <f>'1 Показатели ГП'!C14</f>
        <v>процентов</v>
      </c>
      <c r="E18" s="428" t="s">
        <v>559</v>
      </c>
      <c r="F18" s="268" t="s">
        <v>585</v>
      </c>
      <c r="G18" s="266" t="s">
        <v>567</v>
      </c>
      <c r="H18" s="426" t="s">
        <v>19</v>
      </c>
      <c r="I18" s="264" t="s">
        <v>582</v>
      </c>
      <c r="J18" s="426" t="s">
        <v>577</v>
      </c>
    </row>
    <row r="19" spans="1:10" ht="90" customHeight="1" x14ac:dyDescent="0.2">
      <c r="A19" s="426"/>
      <c r="B19" s="427"/>
      <c r="C19" s="426"/>
      <c r="D19" s="426"/>
      <c r="E19" s="428"/>
      <c r="F19" s="268" t="s">
        <v>586</v>
      </c>
      <c r="G19" s="266" t="s">
        <v>567</v>
      </c>
      <c r="H19" s="426"/>
      <c r="I19" s="264" t="s">
        <v>573</v>
      </c>
      <c r="J19" s="426"/>
    </row>
    <row r="20" spans="1:10" ht="114.75" x14ac:dyDescent="0.2">
      <c r="A20" s="269">
        <v>7</v>
      </c>
      <c r="B20" s="270" t="str">
        <f>'1 Показатели ГП'!B15</f>
        <v>Количество граждан, относящихся к льготным категориям, которым предоставлена субсидия на покупку газового оборудования и проведение работ внутри границ их земельных участков</v>
      </c>
      <c r="C20" s="269" t="s">
        <v>570</v>
      </c>
      <c r="D20" s="269" t="s">
        <v>27</v>
      </c>
      <c r="E20" s="271" t="s">
        <v>587</v>
      </c>
      <c r="F20" s="272" t="s">
        <v>1141</v>
      </c>
      <c r="G20" s="273" t="s">
        <v>567</v>
      </c>
      <c r="H20" s="269" t="s">
        <v>19</v>
      </c>
      <c r="I20" s="274" t="s">
        <v>573</v>
      </c>
      <c r="J20" s="269" t="s">
        <v>568</v>
      </c>
    </row>
    <row r="21" spans="1:10" ht="36" customHeight="1" x14ac:dyDescent="0.2">
      <c r="A21" s="426">
        <v>8</v>
      </c>
      <c r="B21" s="427" t="str">
        <f>'1 Показатели ГП'!B16</f>
        <v>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</v>
      </c>
      <c r="C21" s="426" t="s">
        <v>570</v>
      </c>
      <c r="D21" s="426" t="str">
        <f>'1 Показатели ГП'!C16</f>
        <v>процентов</v>
      </c>
      <c r="E21" s="428" t="s">
        <v>559</v>
      </c>
      <c r="F21" s="265" t="s">
        <v>588</v>
      </c>
      <c r="G21" s="266" t="s">
        <v>589</v>
      </c>
      <c r="H21" s="426" t="s">
        <v>19</v>
      </c>
      <c r="I21" s="264" t="str">
        <f>'1 Показатели ГП'!O16</f>
        <v>ГАИС «ЭСРН»</v>
      </c>
      <c r="J21" s="426" t="s">
        <v>568</v>
      </c>
    </row>
    <row r="22" spans="1:10" ht="38.25" x14ac:dyDescent="0.2">
      <c r="A22" s="435"/>
      <c r="B22" s="436"/>
      <c r="C22" s="426"/>
      <c r="D22" s="435"/>
      <c r="E22" s="435"/>
      <c r="F22" s="265" t="s">
        <v>590</v>
      </c>
      <c r="G22" s="266" t="s">
        <v>589</v>
      </c>
      <c r="H22" s="426"/>
      <c r="I22" s="264" t="s">
        <v>573</v>
      </c>
      <c r="J22" s="426"/>
    </row>
    <row r="23" spans="1:10" ht="49.5" customHeight="1" x14ac:dyDescent="0.2">
      <c r="A23" s="426">
        <v>9</v>
      </c>
      <c r="B23" s="427" t="str">
        <f>'1 Показатели ГП'!B18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  <c r="C23" s="426" t="s">
        <v>14</v>
      </c>
      <c r="D23" s="426" t="str">
        <f>'1 Показатели ГП'!C18</f>
        <v>процентов</v>
      </c>
      <c r="E23" s="428" t="s">
        <v>559</v>
      </c>
      <c r="F23" s="265" t="s">
        <v>591</v>
      </c>
      <c r="G23" s="266" t="s">
        <v>589</v>
      </c>
      <c r="H23" s="426" t="s">
        <v>19</v>
      </c>
      <c r="I23" s="264" t="str">
        <f>'1 Показатели ГП'!O18</f>
        <v>ГАИС «ЭСРН»</v>
      </c>
      <c r="J23" s="426" t="s">
        <v>568</v>
      </c>
    </row>
    <row r="24" spans="1:10" ht="25.5" x14ac:dyDescent="0.2">
      <c r="A24" s="426"/>
      <c r="B24" s="427"/>
      <c r="C24" s="435"/>
      <c r="D24" s="435"/>
      <c r="E24" s="435"/>
      <c r="F24" s="265" t="s">
        <v>592</v>
      </c>
      <c r="G24" s="266" t="s">
        <v>589</v>
      </c>
      <c r="H24" s="426"/>
      <c r="I24" s="264" t="e">
        <f>'1 Показатели ГП'!#REF!</f>
        <v>#REF!</v>
      </c>
      <c r="J24" s="426"/>
    </row>
    <row r="25" spans="1:10" ht="39" customHeight="1" x14ac:dyDescent="0.2">
      <c r="A25" s="426">
        <v>10</v>
      </c>
      <c r="B25" s="427" t="str">
        <f>'1 Показатели ГП'!B19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  <c r="C25" s="426" t="s">
        <v>570</v>
      </c>
      <c r="D25" s="426" t="str">
        <f>'1 Показатели ГП'!C19</f>
        <v>процентов</v>
      </c>
      <c r="E25" s="428" t="s">
        <v>559</v>
      </c>
      <c r="F25" s="268" t="s">
        <v>593</v>
      </c>
      <c r="G25" s="266" t="s">
        <v>589</v>
      </c>
      <c r="H25" s="426" t="s">
        <v>19</v>
      </c>
      <c r="I25" s="262" t="s">
        <v>594</v>
      </c>
      <c r="J25" s="437" t="s">
        <v>568</v>
      </c>
    </row>
    <row r="26" spans="1:10" ht="64.5" customHeight="1" x14ac:dyDescent="0.2">
      <c r="A26" s="426"/>
      <c r="B26" s="427"/>
      <c r="C26" s="426"/>
      <c r="D26" s="426"/>
      <c r="E26" s="428"/>
      <c r="F26" s="268" t="s">
        <v>595</v>
      </c>
      <c r="G26" s="266" t="s">
        <v>589</v>
      </c>
      <c r="H26" s="426"/>
      <c r="I26" s="262" t="s">
        <v>596</v>
      </c>
      <c r="J26" s="437"/>
    </row>
    <row r="27" spans="1:10" ht="38.25" x14ac:dyDescent="0.2">
      <c r="A27" s="426">
        <v>11</v>
      </c>
      <c r="B27" s="427" t="str">
        <f>'1 Показатели ГП'!B21</f>
        <v>Доля жителей области, охваченных мероприятиями проектов (программ) социально ориентированных некоммерческих организаций</v>
      </c>
      <c r="C27" s="426" t="s">
        <v>14</v>
      </c>
      <c r="D27" s="426" t="str">
        <f>'1 Показатели ГП'!C21</f>
        <v>процентов</v>
      </c>
      <c r="E27" s="428" t="s">
        <v>559</v>
      </c>
      <c r="F27" s="268" t="s">
        <v>597</v>
      </c>
      <c r="G27" s="267" t="s">
        <v>589</v>
      </c>
      <c r="H27" s="428" t="s">
        <v>19</v>
      </c>
      <c r="I27" s="264" t="s">
        <v>576</v>
      </c>
      <c r="J27" s="261" t="s">
        <v>577</v>
      </c>
    </row>
    <row r="28" spans="1:10" ht="38.25" x14ac:dyDescent="0.2">
      <c r="A28" s="435"/>
      <c r="B28" s="436"/>
      <c r="C28" s="435"/>
      <c r="D28" s="435"/>
      <c r="E28" s="435"/>
      <c r="F28" s="265" t="s">
        <v>598</v>
      </c>
      <c r="G28" s="267" t="s">
        <v>589</v>
      </c>
      <c r="H28" s="428"/>
      <c r="I28" s="264" t="s">
        <v>599</v>
      </c>
      <c r="J28" s="264" t="s">
        <v>568</v>
      </c>
    </row>
    <row r="29" spans="1:10" ht="51" x14ac:dyDescent="0.2">
      <c r="A29" s="261">
        <v>12</v>
      </c>
      <c r="B29" s="276" t="str">
        <f>'1 Показатели ГП'!B22</f>
        <v>Объем просроченной кредиторской задолженности по обязательствам министерства социального развития Оренбургской области</v>
      </c>
      <c r="C29" s="261" t="s">
        <v>14</v>
      </c>
      <c r="D29" s="261" t="str">
        <f>'1 Показатели ГП'!C22</f>
        <v>тысяч
рублей</v>
      </c>
      <c r="E29" s="262" t="s">
        <v>600</v>
      </c>
      <c r="F29" s="265" t="str">
        <f>B29</f>
        <v>Объем просроченной кредиторской задолженности по обязательствам министерства социального развития Оренбургской области</v>
      </c>
      <c r="G29" s="267" t="s">
        <v>601</v>
      </c>
      <c r="H29" s="262" t="s">
        <v>19</v>
      </c>
      <c r="I29" s="264" t="str">
        <f>'1 Показатели ГП'!O22</f>
        <v>WEB-консолидация</v>
      </c>
      <c r="J29" s="264" t="s">
        <v>602</v>
      </c>
    </row>
    <row r="30" spans="1:10" ht="62.25" customHeight="1" x14ac:dyDescent="0.2">
      <c r="A30" s="426">
        <v>13</v>
      </c>
      <c r="B30" s="427" t="str">
        <f>'1 Показатели ГП'!B17</f>
        <v>Доля пожилых граждан, вовлеченных в мероприятия по увеличению  периода активного долголетия (нарастающим итогом)</v>
      </c>
      <c r="C30" s="426" t="s">
        <v>14</v>
      </c>
      <c r="D30" s="426" t="str">
        <f>'1 Показатели ГП'!C17</f>
        <v>процентов</v>
      </c>
      <c r="E30" s="428" t="s">
        <v>559</v>
      </c>
      <c r="F30" s="265" t="s">
        <v>603</v>
      </c>
      <c r="G30" s="267" t="s">
        <v>589</v>
      </c>
      <c r="H30" s="428" t="s">
        <v>19</v>
      </c>
      <c r="I30" s="264" t="s">
        <v>596</v>
      </c>
      <c r="J30" s="262" t="s">
        <v>604</v>
      </c>
    </row>
    <row r="31" spans="1:10" ht="76.5" x14ac:dyDescent="0.2">
      <c r="A31" s="435"/>
      <c r="B31" s="436"/>
      <c r="C31" s="435"/>
      <c r="D31" s="435"/>
      <c r="E31" s="435"/>
      <c r="F31" s="265" t="s">
        <v>605</v>
      </c>
      <c r="G31" s="267" t="s">
        <v>589</v>
      </c>
      <c r="H31" s="428"/>
      <c r="I31" s="264" t="s">
        <v>606</v>
      </c>
      <c r="J31" s="262" t="s">
        <v>568</v>
      </c>
    </row>
    <row r="32" spans="1:10" ht="78.75" customHeight="1" x14ac:dyDescent="0.2">
      <c r="A32" s="426">
        <v>14</v>
      </c>
      <c r="B32" s="427" t="str">
        <f>'1 Показатели ГП'!B20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01.01.2023) </v>
      </c>
      <c r="C32" s="426" t="s">
        <v>14</v>
      </c>
      <c r="D32" s="426" t="str">
        <f>'1 Показатели ГП'!C20</f>
        <v>процентов</v>
      </c>
      <c r="E32" s="428" t="s">
        <v>559</v>
      </c>
      <c r="F32" s="268" t="s">
        <v>1123</v>
      </c>
      <c r="G32" s="267" t="s">
        <v>589</v>
      </c>
      <c r="H32" s="428" t="s">
        <v>19</v>
      </c>
      <c r="I32" s="264" t="s">
        <v>607</v>
      </c>
      <c r="J32" s="262" t="s">
        <v>568</v>
      </c>
    </row>
    <row r="33" spans="1:11" ht="102" x14ac:dyDescent="0.2">
      <c r="A33" s="435"/>
      <c r="B33" s="436"/>
      <c r="C33" s="435"/>
      <c r="D33" s="435"/>
      <c r="E33" s="435"/>
      <c r="F33" s="268" t="s">
        <v>1124</v>
      </c>
      <c r="G33" s="267" t="s">
        <v>589</v>
      </c>
      <c r="H33" s="428"/>
      <c r="I33" s="264" t="s">
        <v>607</v>
      </c>
      <c r="J33" s="262" t="s">
        <v>608</v>
      </c>
    </row>
    <row r="34" spans="1:11" ht="217.5" customHeight="1" x14ac:dyDescent="0.2">
      <c r="A34" s="261">
        <v>15</v>
      </c>
      <c r="B34" s="276" t="str">
        <f>'1 Показатели ГП'!B23</f>
        <v>Количество семей отдельных категорий граждан, обеспеченных жильем</v>
      </c>
      <c r="C34" s="261" t="s">
        <v>570</v>
      </c>
      <c r="D34" s="261" t="s">
        <v>104</v>
      </c>
      <c r="E34" s="262" t="s">
        <v>609</v>
      </c>
      <c r="F34" s="268" t="str">
        <f>F130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G34" s="267" t="s">
        <v>589</v>
      </c>
      <c r="H34" s="262" t="s">
        <v>610</v>
      </c>
      <c r="I34" s="264" t="s">
        <v>607</v>
      </c>
      <c r="J34" s="261" t="s">
        <v>568</v>
      </c>
    </row>
    <row r="35" spans="1:11" ht="140.25" x14ac:dyDescent="0.2">
      <c r="A35" s="261">
        <v>16</v>
      </c>
      <c r="B35" s="276" t="str">
        <f>'1 Показатели ГП'!B24</f>
        <v>Численность детей, охваченных организованными формами отдыха и (или) оздоровления в организациях отдыха детей  и их оздоровления</v>
      </c>
      <c r="C35" s="261" t="s">
        <v>14</v>
      </c>
      <c r="D35" s="261" t="str">
        <f>'1 Показатели ГП'!C24</f>
        <v>тысяч человек</v>
      </c>
      <c r="E35" s="264" t="s">
        <v>611</v>
      </c>
      <c r="F35" s="263" t="s">
        <v>612</v>
      </c>
      <c r="G35" s="267" t="s">
        <v>589</v>
      </c>
      <c r="H35" s="264" t="s">
        <v>19</v>
      </c>
      <c r="I35" s="264" t="s">
        <v>613</v>
      </c>
      <c r="J35" s="261" t="s">
        <v>568</v>
      </c>
    </row>
    <row r="36" spans="1:11" x14ac:dyDescent="0.2">
      <c r="A36" s="438" t="s">
        <v>389</v>
      </c>
      <c r="B36" s="438"/>
      <c r="C36" s="438"/>
      <c r="D36" s="438"/>
      <c r="E36" s="438"/>
      <c r="F36" s="438"/>
      <c r="G36" s="438"/>
      <c r="H36" s="438"/>
      <c r="I36" s="438"/>
      <c r="J36" s="438"/>
    </row>
    <row r="37" spans="1:11" ht="89.25" x14ac:dyDescent="0.2">
      <c r="A37" s="261">
        <v>17</v>
      </c>
      <c r="B37" s="266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37" s="261" t="s">
        <v>614</v>
      </c>
      <c r="D37" s="261" t="str">
        <f>'3 Мероприятия (результаты)'!D10</f>
        <v>семья</v>
      </c>
      <c r="E37" s="264" t="s">
        <v>615</v>
      </c>
      <c r="F37" s="268" t="s">
        <v>616</v>
      </c>
      <c r="G37" s="267" t="s">
        <v>589</v>
      </c>
      <c r="H37" s="261" t="s">
        <v>19</v>
      </c>
      <c r="I37" s="264" t="s">
        <v>617</v>
      </c>
      <c r="J37" s="261" t="s">
        <v>568</v>
      </c>
    </row>
    <row r="38" spans="1:11" ht="178.5" x14ac:dyDescent="0.2">
      <c r="A38" s="261">
        <v>18</v>
      </c>
      <c r="B38" s="266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38" s="261" t="s">
        <v>618</v>
      </c>
      <c r="D38" s="261" t="str">
        <f>'3 Мероприятия (результаты)'!D11</f>
        <v>тысяча семей</v>
      </c>
      <c r="E38" s="264" t="s">
        <v>619</v>
      </c>
      <c r="F38" s="268" t="s">
        <v>620</v>
      </c>
      <c r="G38" s="267" t="s">
        <v>589</v>
      </c>
      <c r="H38" s="261" t="s">
        <v>19</v>
      </c>
      <c r="I38" s="264" t="s">
        <v>617</v>
      </c>
      <c r="J38" s="261" t="s">
        <v>568</v>
      </c>
    </row>
    <row r="39" spans="1:11" ht="140.25" x14ac:dyDescent="0.2">
      <c r="A39" s="261">
        <v>19</v>
      </c>
      <c r="B39" s="266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39" s="261" t="s">
        <v>614</v>
      </c>
      <c r="D39" s="261" t="str">
        <f>'3 Мероприятия (результаты)'!D12</f>
        <v>тысяча семей</v>
      </c>
      <c r="E39" s="264" t="s">
        <v>621</v>
      </c>
      <c r="F39" s="268" t="s">
        <v>622</v>
      </c>
      <c r="G39" s="267" t="s">
        <v>589</v>
      </c>
      <c r="H39" s="261" t="s">
        <v>19</v>
      </c>
      <c r="I39" s="264" t="s">
        <v>617</v>
      </c>
      <c r="J39" s="261" t="s">
        <v>568</v>
      </c>
    </row>
    <row r="40" spans="1:11" ht="76.5" x14ac:dyDescent="0.2">
      <c r="A40" s="261">
        <v>20</v>
      </c>
      <c r="B40" s="266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40" s="261" t="s">
        <v>614</v>
      </c>
      <c r="D40" s="261" t="str">
        <f>'3 Мероприятия (результаты)'!D13</f>
        <v>семья</v>
      </c>
      <c r="E40" s="264" t="s">
        <v>623</v>
      </c>
      <c r="F40" s="268" t="s">
        <v>624</v>
      </c>
      <c r="G40" s="267" t="s">
        <v>589</v>
      </c>
      <c r="H40" s="261" t="s">
        <v>19</v>
      </c>
      <c r="I40" s="264" t="s">
        <v>617</v>
      </c>
      <c r="J40" s="261" t="s">
        <v>568</v>
      </c>
    </row>
    <row r="41" spans="1:11" ht="89.25" x14ac:dyDescent="0.2">
      <c r="A41" s="261">
        <v>21</v>
      </c>
      <c r="B41" s="266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41" s="261" t="s">
        <v>614</v>
      </c>
      <c r="D41" s="261" t="str">
        <f>'3 Мероприятия (результаты)'!D14</f>
        <v>семья</v>
      </c>
      <c r="E41" s="264" t="s">
        <v>625</v>
      </c>
      <c r="F41" s="268" t="s">
        <v>626</v>
      </c>
      <c r="G41" s="267" t="s">
        <v>589</v>
      </c>
      <c r="H41" s="261" t="s">
        <v>19</v>
      </c>
      <c r="I41" s="264" t="s">
        <v>617</v>
      </c>
      <c r="J41" s="261" t="s">
        <v>568</v>
      </c>
    </row>
    <row r="42" spans="1:11" x14ac:dyDescent="0.2">
      <c r="A42" s="439" t="s">
        <v>627</v>
      </c>
      <c r="B42" s="439"/>
      <c r="C42" s="439"/>
      <c r="D42" s="439"/>
      <c r="E42" s="439"/>
      <c r="F42" s="439"/>
      <c r="G42" s="439"/>
      <c r="H42" s="439"/>
      <c r="I42" s="439"/>
      <c r="J42" s="439"/>
    </row>
    <row r="43" spans="1:11" ht="89.25" x14ac:dyDescent="0.2">
      <c r="A43" s="261">
        <v>22</v>
      </c>
      <c r="B43" s="276" t="str">
        <f>'3 Мероприятия (результаты)'!B17</f>
        <v>Результат "Граждане старше трудоспособного возраста и инвалиды получили услуги в рамках системы долговременного ухода"</v>
      </c>
      <c r="C43" s="261" t="s">
        <v>558</v>
      </c>
      <c r="D43" s="261" t="s">
        <v>117</v>
      </c>
      <c r="E43" s="261" t="s">
        <v>628</v>
      </c>
      <c r="F43" s="276" t="s">
        <v>629</v>
      </c>
      <c r="G43" s="267" t="s">
        <v>589</v>
      </c>
      <c r="H43" s="261" t="s">
        <v>19</v>
      </c>
      <c r="I43" s="261" t="s">
        <v>573</v>
      </c>
      <c r="J43" s="261" t="s">
        <v>568</v>
      </c>
    </row>
    <row r="44" spans="1:11" ht="51" x14ac:dyDescent="0.2">
      <c r="A44" s="426">
        <v>23</v>
      </c>
      <c r="B44" s="427" t="str">
        <f>'3 Мероприятия (результаты)'!B18</f>
        <v>Результат "Созданы приемные семьи для граждан пожилого возраста и инвалидов"</v>
      </c>
      <c r="C44" s="426" t="s">
        <v>614</v>
      </c>
      <c r="D44" s="426" t="str">
        <f>'3 Мероприятия (результаты)'!D18</f>
        <v>процент</v>
      </c>
      <c r="E44" s="437" t="s">
        <v>559</v>
      </c>
      <c r="F44" s="265" t="s">
        <v>630</v>
      </c>
      <c r="G44" s="266" t="s">
        <v>631</v>
      </c>
      <c r="H44" s="426" t="s">
        <v>19</v>
      </c>
      <c r="I44" s="262" t="s">
        <v>632</v>
      </c>
      <c r="J44" s="426" t="s">
        <v>568</v>
      </c>
    </row>
    <row r="45" spans="1:11" ht="25.5" x14ac:dyDescent="0.2">
      <c r="A45" s="426"/>
      <c r="B45" s="427"/>
      <c r="C45" s="426"/>
      <c r="D45" s="426"/>
      <c r="E45" s="437"/>
      <c r="F45" s="265" t="s">
        <v>633</v>
      </c>
      <c r="G45" s="266" t="s">
        <v>631</v>
      </c>
      <c r="H45" s="426"/>
      <c r="I45" s="262" t="s">
        <v>632</v>
      </c>
      <c r="J45" s="426"/>
    </row>
    <row r="46" spans="1:11" ht="63.75" x14ac:dyDescent="0.2">
      <c r="A46" s="440">
        <v>24</v>
      </c>
      <c r="B46" s="442" t="str">
        <f>'3 Мероприятия (результаты)'!B19</f>
        <v>Результат "Организовано обучение компьютерной грамотности граждан пожилого возраста"</v>
      </c>
      <c r="C46" s="440" t="s">
        <v>614</v>
      </c>
      <c r="D46" s="440" t="str">
        <f>'3 Мероприятия (результаты)'!D19</f>
        <v>процент</v>
      </c>
      <c r="E46" s="444" t="s">
        <v>559</v>
      </c>
      <c r="F46" s="272" t="s">
        <v>634</v>
      </c>
      <c r="G46" s="158" t="s">
        <v>631</v>
      </c>
      <c r="H46" s="440" t="s">
        <v>19</v>
      </c>
      <c r="I46" s="232" t="s">
        <v>632</v>
      </c>
      <c r="J46" s="440" t="s">
        <v>568</v>
      </c>
      <c r="K46" s="159" t="s">
        <v>635</v>
      </c>
    </row>
    <row r="47" spans="1:11" ht="63.75" x14ac:dyDescent="0.2">
      <c r="A47" s="441"/>
      <c r="B47" s="443"/>
      <c r="C47" s="441"/>
      <c r="D47" s="440"/>
      <c r="E47" s="441"/>
      <c r="F47" s="272" t="s">
        <v>636</v>
      </c>
      <c r="G47" s="158" t="s">
        <v>631</v>
      </c>
      <c r="H47" s="440"/>
      <c r="I47" s="232" t="s">
        <v>632</v>
      </c>
      <c r="J47" s="440"/>
    </row>
    <row r="48" spans="1:11" ht="142.5" customHeight="1" x14ac:dyDescent="0.2">
      <c r="A48" s="261">
        <v>25</v>
      </c>
      <c r="B48" s="267" t="str">
        <f>'3 Мероприятия (результаты)'!B20</f>
        <v>Результат "Приобретено оборудование для отделений (групп) дневного пребывания для граждан пожилого возраста и инвалидов"</v>
      </c>
      <c r="C48" s="262" t="s">
        <v>614</v>
      </c>
      <c r="D48" s="262" t="str">
        <f>'3 Мероприятия (результаты)'!D20</f>
        <v>условная единица</v>
      </c>
      <c r="E48" s="262" t="s">
        <v>637</v>
      </c>
      <c r="F48" s="265" t="s">
        <v>638</v>
      </c>
      <c r="G48" s="267" t="s">
        <v>631</v>
      </c>
      <c r="H48" s="262" t="s">
        <v>19</v>
      </c>
      <c r="I48" s="262" t="s">
        <v>632</v>
      </c>
      <c r="J48" s="262" t="s">
        <v>568</v>
      </c>
    </row>
    <row r="49" spans="1:10" ht="142.5" customHeight="1" x14ac:dyDescent="0.2">
      <c r="A49" s="261">
        <v>26</v>
      </c>
      <c r="B49" s="267" t="str">
        <f>'3 Мероприятия (результаты)'!B21</f>
        <v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v>
      </c>
      <c r="C49" s="262" t="s">
        <v>614</v>
      </c>
      <c r="D49" s="262" t="str">
        <f>'3 Мероприятия (результаты)'!D21</f>
        <v>условная единица</v>
      </c>
      <c r="E49" s="262" t="s">
        <v>1127</v>
      </c>
      <c r="F49" s="265" t="s">
        <v>1128</v>
      </c>
      <c r="G49" s="267" t="s">
        <v>1126</v>
      </c>
      <c r="H49" s="262" t="s">
        <v>19</v>
      </c>
      <c r="I49" s="262" t="s">
        <v>632</v>
      </c>
      <c r="J49" s="262" t="s">
        <v>568</v>
      </c>
    </row>
    <row r="50" spans="1:10" x14ac:dyDescent="0.2">
      <c r="A50" s="438" t="s">
        <v>639</v>
      </c>
      <c r="B50" s="438"/>
      <c r="C50" s="438"/>
      <c r="D50" s="438"/>
      <c r="E50" s="438"/>
      <c r="F50" s="438"/>
      <c r="G50" s="438"/>
      <c r="H50" s="438"/>
      <c r="I50" s="438"/>
      <c r="J50" s="438"/>
    </row>
    <row r="51" spans="1:10" ht="51" x14ac:dyDescent="0.2">
      <c r="A51" s="426">
        <v>26</v>
      </c>
      <c r="B51" s="427" t="str">
        <f>'3 Мероприятия (результаты)'!B24</f>
        <v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v>
      </c>
      <c r="C51" s="426" t="s">
        <v>640</v>
      </c>
      <c r="D51" s="426" t="str">
        <f>'3 Мероприятия (результаты)'!D24</f>
        <v>процентов</v>
      </c>
      <c r="E51" s="428" t="s">
        <v>559</v>
      </c>
      <c r="F51" s="268" t="s">
        <v>641</v>
      </c>
      <c r="G51" s="266" t="s">
        <v>589</v>
      </c>
      <c r="H51" s="426" t="s">
        <v>19</v>
      </c>
      <c r="I51" s="264" t="s">
        <v>642</v>
      </c>
      <c r="J51" s="261" t="s">
        <v>568</v>
      </c>
    </row>
    <row r="52" spans="1:10" ht="38.25" x14ac:dyDescent="0.2">
      <c r="A52" s="426"/>
      <c r="B52" s="427"/>
      <c r="C52" s="426"/>
      <c r="D52" s="426"/>
      <c r="E52" s="428"/>
      <c r="F52" s="268" t="s">
        <v>643</v>
      </c>
      <c r="G52" s="266" t="s">
        <v>589</v>
      </c>
      <c r="H52" s="426"/>
      <c r="I52" s="264" t="s">
        <v>642</v>
      </c>
      <c r="J52" s="261"/>
    </row>
    <row r="53" spans="1:10" ht="51" x14ac:dyDescent="0.2">
      <c r="A53" s="426">
        <v>27</v>
      </c>
      <c r="B53" s="427" t="str">
        <f>'3 Мероприятия (результаты)'!B25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3" s="426" t="s">
        <v>640</v>
      </c>
      <c r="D53" s="426" t="str">
        <f>'3 Мероприятия (результаты)'!D25</f>
        <v>процентов</v>
      </c>
      <c r="E53" s="428" t="s">
        <v>559</v>
      </c>
      <c r="F53" s="268" t="s">
        <v>641</v>
      </c>
      <c r="G53" s="266" t="s">
        <v>589</v>
      </c>
      <c r="H53" s="426" t="s">
        <v>19</v>
      </c>
      <c r="I53" s="264" t="s">
        <v>642</v>
      </c>
      <c r="J53" s="426" t="s">
        <v>568</v>
      </c>
    </row>
    <row r="54" spans="1:10" ht="38.25" x14ac:dyDescent="0.2">
      <c r="A54" s="426"/>
      <c r="B54" s="427"/>
      <c r="C54" s="426"/>
      <c r="D54" s="426"/>
      <c r="E54" s="428"/>
      <c r="F54" s="268" t="s">
        <v>643</v>
      </c>
      <c r="G54" s="266" t="s">
        <v>589</v>
      </c>
      <c r="H54" s="426"/>
      <c r="I54" s="264" t="s">
        <v>642</v>
      </c>
      <c r="J54" s="426"/>
    </row>
    <row r="55" spans="1:10" ht="51" x14ac:dyDescent="0.2">
      <c r="A55" s="426">
        <v>28</v>
      </c>
      <c r="B55" s="427" t="str">
        <f>'3 Мероприятия (результаты)'!B26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5" s="426" t="s">
        <v>640</v>
      </c>
      <c r="D55" s="426" t="str">
        <f>'3 Мероприятия (результаты)'!D26</f>
        <v>процентов</v>
      </c>
      <c r="E55" s="428" t="s">
        <v>559</v>
      </c>
      <c r="F55" s="268" t="s">
        <v>641</v>
      </c>
      <c r="G55" s="266" t="s">
        <v>589</v>
      </c>
      <c r="H55" s="261" t="s">
        <v>19</v>
      </c>
      <c r="I55" s="264" t="s">
        <v>642</v>
      </c>
      <c r="J55" s="426" t="s">
        <v>568</v>
      </c>
    </row>
    <row r="56" spans="1:10" ht="38.25" x14ac:dyDescent="0.2">
      <c r="A56" s="426"/>
      <c r="B56" s="427"/>
      <c r="C56" s="426"/>
      <c r="D56" s="426"/>
      <c r="E56" s="428"/>
      <c r="F56" s="268" t="s">
        <v>643</v>
      </c>
      <c r="G56" s="266" t="s">
        <v>589</v>
      </c>
      <c r="H56" s="261"/>
      <c r="I56" s="264" t="s">
        <v>642</v>
      </c>
      <c r="J56" s="426"/>
    </row>
    <row r="57" spans="1:10" ht="51" x14ac:dyDescent="0.2">
      <c r="A57" s="426">
        <v>29</v>
      </c>
      <c r="B57" s="427" t="str">
        <f>'3 Мероприятия (результаты)'!B33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C57" s="426" t="s">
        <v>640</v>
      </c>
      <c r="D57" s="426" t="str">
        <f>'3 Мероприятия (результаты)'!D33</f>
        <v>процентов</v>
      </c>
      <c r="E57" s="428" t="s">
        <v>559</v>
      </c>
      <c r="F57" s="268" t="s">
        <v>641</v>
      </c>
      <c r="G57" s="266" t="s">
        <v>589</v>
      </c>
      <c r="H57" s="264" t="s">
        <v>644</v>
      </c>
      <c r="I57" s="264" t="s">
        <v>645</v>
      </c>
      <c r="J57" s="426" t="s">
        <v>568</v>
      </c>
    </row>
    <row r="58" spans="1:10" ht="38.25" x14ac:dyDescent="0.2">
      <c r="A58" s="426"/>
      <c r="B58" s="427"/>
      <c r="C58" s="426"/>
      <c r="D58" s="426"/>
      <c r="E58" s="428"/>
      <c r="F58" s="268" t="s">
        <v>643</v>
      </c>
      <c r="G58" s="266" t="s">
        <v>589</v>
      </c>
      <c r="H58" s="264" t="s">
        <v>644</v>
      </c>
      <c r="I58" s="264" t="s">
        <v>645</v>
      </c>
      <c r="J58" s="426"/>
    </row>
    <row r="59" spans="1:10" ht="51" x14ac:dyDescent="0.2">
      <c r="A59" s="426">
        <v>30</v>
      </c>
      <c r="B59" s="427" t="str">
        <f>'3 Мероприятия (результаты)'!B35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59" s="426" t="s">
        <v>640</v>
      </c>
      <c r="D59" s="426" t="str">
        <f>'3 Мероприятия (результаты)'!D35</f>
        <v>процентов</v>
      </c>
      <c r="E59" s="428" t="s">
        <v>559</v>
      </c>
      <c r="F59" s="268" t="s">
        <v>641</v>
      </c>
      <c r="G59" s="266" t="s">
        <v>589</v>
      </c>
      <c r="H59" s="426" t="s">
        <v>19</v>
      </c>
      <c r="I59" s="264" t="s">
        <v>642</v>
      </c>
      <c r="J59" s="426" t="s">
        <v>568</v>
      </c>
    </row>
    <row r="60" spans="1:10" ht="38.25" x14ac:dyDescent="0.2">
      <c r="A60" s="426"/>
      <c r="B60" s="427"/>
      <c r="C60" s="435"/>
      <c r="D60" s="435"/>
      <c r="E60" s="435"/>
      <c r="F60" s="268" t="s">
        <v>643</v>
      </c>
      <c r="G60" s="266" t="s">
        <v>589</v>
      </c>
      <c r="H60" s="426"/>
      <c r="I60" s="264" t="s">
        <v>642</v>
      </c>
      <c r="J60" s="426"/>
    </row>
    <row r="61" spans="1:10" ht="51" x14ac:dyDescent="0.2">
      <c r="A61" s="426">
        <v>31</v>
      </c>
      <c r="B61" s="427" t="str">
        <f>'3 Мероприятия (результаты)'!B36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61" s="426" t="s">
        <v>640</v>
      </c>
      <c r="D61" s="426" t="str">
        <f>'3 Мероприятия (результаты)'!D36</f>
        <v>процентов</v>
      </c>
      <c r="E61" s="428" t="s">
        <v>559</v>
      </c>
      <c r="F61" s="268" t="s">
        <v>641</v>
      </c>
      <c r="G61" s="266" t="s">
        <v>589</v>
      </c>
      <c r="H61" s="426" t="s">
        <v>19</v>
      </c>
      <c r="I61" s="264" t="s">
        <v>642</v>
      </c>
      <c r="J61" s="426" t="s">
        <v>568</v>
      </c>
    </row>
    <row r="62" spans="1:10" ht="38.25" x14ac:dyDescent="0.2">
      <c r="A62" s="435"/>
      <c r="B62" s="436"/>
      <c r="C62" s="435"/>
      <c r="D62" s="426"/>
      <c r="E62" s="428"/>
      <c r="F62" s="268" t="s">
        <v>643</v>
      </c>
      <c r="G62" s="266" t="s">
        <v>589</v>
      </c>
      <c r="H62" s="426"/>
      <c r="I62" s="264" t="s">
        <v>642</v>
      </c>
      <c r="J62" s="426"/>
    </row>
    <row r="63" spans="1:10" ht="51" x14ac:dyDescent="0.2">
      <c r="A63" s="426">
        <v>32</v>
      </c>
      <c r="B63" s="427" t="str">
        <f>'3 Мероприятия (результаты)'!B37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3" s="426" t="s">
        <v>640</v>
      </c>
      <c r="D63" s="426" t="str">
        <f>'3 Мероприятия (результаты)'!D37</f>
        <v>процентов</v>
      </c>
      <c r="E63" s="428" t="s">
        <v>559</v>
      </c>
      <c r="F63" s="268" t="s">
        <v>641</v>
      </c>
      <c r="G63" s="266" t="s">
        <v>589</v>
      </c>
      <c r="H63" s="426" t="s">
        <v>19</v>
      </c>
      <c r="I63" s="264" t="s">
        <v>642</v>
      </c>
      <c r="J63" s="426" t="s">
        <v>568</v>
      </c>
    </row>
    <row r="64" spans="1:10" ht="38.25" x14ac:dyDescent="0.2">
      <c r="A64" s="426"/>
      <c r="B64" s="427"/>
      <c r="C64" s="426"/>
      <c r="D64" s="426"/>
      <c r="E64" s="428"/>
      <c r="F64" s="268" t="s">
        <v>643</v>
      </c>
      <c r="G64" s="266" t="s">
        <v>589</v>
      </c>
      <c r="H64" s="426"/>
      <c r="I64" s="264" t="s">
        <v>642</v>
      </c>
      <c r="J64" s="426"/>
    </row>
    <row r="65" spans="1:11" ht="54" customHeight="1" x14ac:dyDescent="0.2">
      <c r="A65" s="426">
        <v>33</v>
      </c>
      <c r="B65" s="427" t="str">
        <f>'3 Мероприятия (результаты)'!B42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65" s="426" t="s">
        <v>646</v>
      </c>
      <c r="D65" s="426" t="str">
        <f>'3 Мероприятия (результаты)'!D42</f>
        <v>процентов</v>
      </c>
      <c r="E65" s="428" t="s">
        <v>559</v>
      </c>
      <c r="F65" s="265" t="s">
        <v>647</v>
      </c>
      <c r="G65" s="266" t="s">
        <v>589</v>
      </c>
      <c r="H65" s="426" t="s">
        <v>19</v>
      </c>
      <c r="I65" s="264" t="s">
        <v>648</v>
      </c>
      <c r="J65" s="426" t="s">
        <v>568</v>
      </c>
      <c r="K65" s="160"/>
    </row>
    <row r="66" spans="1:11" ht="25.5" x14ac:dyDescent="0.2">
      <c r="A66" s="426"/>
      <c r="B66" s="427"/>
      <c r="C66" s="426"/>
      <c r="D66" s="426"/>
      <c r="E66" s="428"/>
      <c r="F66" s="265" t="s">
        <v>649</v>
      </c>
      <c r="G66" s="266" t="s">
        <v>589</v>
      </c>
      <c r="H66" s="426"/>
      <c r="I66" s="264" t="s">
        <v>648</v>
      </c>
      <c r="J66" s="426"/>
      <c r="K66" s="160"/>
    </row>
    <row r="67" spans="1:11" ht="155.25" customHeight="1" x14ac:dyDescent="0.2">
      <c r="A67" s="269">
        <v>34</v>
      </c>
      <c r="B67" s="270" t="s">
        <v>166</v>
      </c>
      <c r="C67" s="269" t="s">
        <v>646</v>
      </c>
      <c r="D67" s="269" t="s">
        <v>167</v>
      </c>
      <c r="E67" s="271" t="s">
        <v>650</v>
      </c>
      <c r="F67" s="277" t="s">
        <v>651</v>
      </c>
      <c r="G67" s="273" t="s">
        <v>589</v>
      </c>
      <c r="H67" s="269" t="s">
        <v>19</v>
      </c>
      <c r="I67" s="274" t="s">
        <v>573</v>
      </c>
      <c r="J67" s="269" t="s">
        <v>568</v>
      </c>
      <c r="K67" s="160"/>
    </row>
    <row r="68" spans="1:11" ht="51" x14ac:dyDescent="0.2">
      <c r="A68" s="426">
        <v>35</v>
      </c>
      <c r="B68" s="427" t="str">
        <f>'3 Мероприятия (результаты)'!B44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8" s="426" t="s">
        <v>640</v>
      </c>
      <c r="D68" s="426" t="str">
        <f>'3 Мероприятия (результаты)'!D44</f>
        <v>процентов</v>
      </c>
      <c r="E68" s="428" t="s">
        <v>559</v>
      </c>
      <c r="F68" s="268" t="s">
        <v>641</v>
      </c>
      <c r="G68" s="266" t="s">
        <v>589</v>
      </c>
      <c r="H68" s="426" t="s">
        <v>19</v>
      </c>
      <c r="I68" s="264" t="s">
        <v>642</v>
      </c>
      <c r="J68" s="426" t="s">
        <v>568</v>
      </c>
    </row>
    <row r="69" spans="1:11" ht="38.25" x14ac:dyDescent="0.2">
      <c r="A69" s="426"/>
      <c r="B69" s="427"/>
      <c r="C69" s="426"/>
      <c r="D69" s="426"/>
      <c r="E69" s="428"/>
      <c r="F69" s="268" t="s">
        <v>643</v>
      </c>
      <c r="G69" s="266" t="s">
        <v>589</v>
      </c>
      <c r="H69" s="426"/>
      <c r="I69" s="264" t="s">
        <v>642</v>
      </c>
      <c r="J69" s="426"/>
    </row>
    <row r="70" spans="1:11" ht="51" x14ac:dyDescent="0.2">
      <c r="A70" s="426">
        <v>36</v>
      </c>
      <c r="B70" s="427" t="str">
        <f>'3 Мероприятия (результаты)'!B45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0" s="426" t="s">
        <v>640</v>
      </c>
      <c r="D70" s="426" t="str">
        <f>'3 Мероприятия (результаты)'!D45</f>
        <v>процентов</v>
      </c>
      <c r="E70" s="428" t="s">
        <v>559</v>
      </c>
      <c r="F70" s="268" t="s">
        <v>641</v>
      </c>
      <c r="G70" s="266" t="s">
        <v>589</v>
      </c>
      <c r="H70" s="426" t="s">
        <v>19</v>
      </c>
      <c r="I70" s="264" t="s">
        <v>642</v>
      </c>
      <c r="J70" s="426" t="s">
        <v>568</v>
      </c>
    </row>
    <row r="71" spans="1:11" ht="38.25" x14ac:dyDescent="0.2">
      <c r="A71" s="426"/>
      <c r="B71" s="427"/>
      <c r="C71" s="426"/>
      <c r="D71" s="426"/>
      <c r="E71" s="428"/>
      <c r="F71" s="268" t="s">
        <v>643</v>
      </c>
      <c r="G71" s="266" t="s">
        <v>589</v>
      </c>
      <c r="H71" s="426"/>
      <c r="I71" s="264" t="s">
        <v>642</v>
      </c>
      <c r="J71" s="426"/>
    </row>
    <row r="72" spans="1:11" ht="51" x14ac:dyDescent="0.2">
      <c r="A72" s="426">
        <v>37</v>
      </c>
      <c r="B72" s="427" t="str">
        <f>'3 Мероприятия (результаты)'!B46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2" s="426" t="s">
        <v>640</v>
      </c>
      <c r="D72" s="426" t="str">
        <f>'3 Мероприятия (результаты)'!D46</f>
        <v>процентов</v>
      </c>
      <c r="E72" s="428" t="s">
        <v>559</v>
      </c>
      <c r="F72" s="268" t="s">
        <v>641</v>
      </c>
      <c r="G72" s="266" t="s">
        <v>589</v>
      </c>
      <c r="H72" s="261" t="s">
        <v>644</v>
      </c>
      <c r="I72" s="264" t="s">
        <v>652</v>
      </c>
      <c r="J72" s="426" t="s">
        <v>568</v>
      </c>
    </row>
    <row r="73" spans="1:11" ht="38.25" x14ac:dyDescent="0.2">
      <c r="A73" s="426"/>
      <c r="B73" s="427"/>
      <c r="C73" s="426"/>
      <c r="D73" s="426"/>
      <c r="E73" s="428"/>
      <c r="F73" s="268" t="s">
        <v>643</v>
      </c>
      <c r="G73" s="266" t="s">
        <v>589</v>
      </c>
      <c r="H73" s="261" t="s">
        <v>644</v>
      </c>
      <c r="I73" s="264" t="s">
        <v>652</v>
      </c>
      <c r="J73" s="426"/>
    </row>
    <row r="74" spans="1:11" ht="51" x14ac:dyDescent="0.2">
      <c r="A74" s="427">
        <v>38</v>
      </c>
      <c r="B74" s="427" t="str">
        <f>'3 Мероприятия (результаты)'!B47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4" s="426" t="s">
        <v>640</v>
      </c>
      <c r="D74" s="426" t="str">
        <f>'3 Мероприятия (результаты)'!D47</f>
        <v>процентов</v>
      </c>
      <c r="E74" s="428" t="s">
        <v>559</v>
      </c>
      <c r="F74" s="268" t="s">
        <v>641</v>
      </c>
      <c r="G74" s="266" t="s">
        <v>589</v>
      </c>
      <c r="H74" s="426" t="s">
        <v>19</v>
      </c>
      <c r="I74" s="264" t="s">
        <v>642</v>
      </c>
      <c r="J74" s="426" t="s">
        <v>568</v>
      </c>
    </row>
    <row r="75" spans="1:11" ht="38.25" x14ac:dyDescent="0.2">
      <c r="A75" s="436"/>
      <c r="B75" s="436"/>
      <c r="C75" s="435"/>
      <c r="D75" s="435"/>
      <c r="E75" s="435"/>
      <c r="F75" s="268" t="s">
        <v>643</v>
      </c>
      <c r="G75" s="266" t="s">
        <v>589</v>
      </c>
      <c r="H75" s="426"/>
      <c r="I75" s="264" t="s">
        <v>642</v>
      </c>
      <c r="J75" s="426"/>
    </row>
    <row r="76" spans="1:11" ht="51" x14ac:dyDescent="0.2">
      <c r="A76" s="426">
        <v>39</v>
      </c>
      <c r="B76" s="427" t="str">
        <f>'3 Мероприятия (результаты)'!B48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6" s="426" t="s">
        <v>640</v>
      </c>
      <c r="D76" s="426" t="str">
        <f>'3 Мероприятия (результаты)'!D48</f>
        <v>процентов</v>
      </c>
      <c r="E76" s="428" t="s">
        <v>559</v>
      </c>
      <c r="F76" s="268" t="s">
        <v>641</v>
      </c>
      <c r="G76" s="266" t="s">
        <v>589</v>
      </c>
      <c r="H76" s="426" t="s">
        <v>19</v>
      </c>
      <c r="I76" s="264" t="s">
        <v>642</v>
      </c>
      <c r="J76" s="426" t="s">
        <v>568</v>
      </c>
    </row>
    <row r="77" spans="1:11" ht="38.25" x14ac:dyDescent="0.2">
      <c r="A77" s="426"/>
      <c r="B77" s="427"/>
      <c r="C77" s="426"/>
      <c r="D77" s="426"/>
      <c r="E77" s="428"/>
      <c r="F77" s="268" t="s">
        <v>643</v>
      </c>
      <c r="G77" s="266" t="s">
        <v>589</v>
      </c>
      <c r="H77" s="426"/>
      <c r="I77" s="264" t="s">
        <v>642</v>
      </c>
      <c r="J77" s="426"/>
    </row>
    <row r="78" spans="1:11" ht="63.75" customHeight="1" x14ac:dyDescent="0.2">
      <c r="A78" s="426">
        <v>40</v>
      </c>
      <c r="B78" s="445" t="str">
        <f>'3 Мероприятия (результаты)'!B55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78" s="426" t="s">
        <v>640</v>
      </c>
      <c r="D78" s="426" t="str">
        <f>'3 Мероприятия (результаты)'!D55</f>
        <v>процентов</v>
      </c>
      <c r="E78" s="428" t="s">
        <v>559</v>
      </c>
      <c r="F78" s="265" t="s">
        <v>653</v>
      </c>
      <c r="G78" s="266" t="s">
        <v>589</v>
      </c>
      <c r="H78" s="426" t="s">
        <v>19</v>
      </c>
      <c r="I78" s="264" t="s">
        <v>573</v>
      </c>
      <c r="J78" s="426" t="s">
        <v>568</v>
      </c>
      <c r="K78" s="161"/>
    </row>
    <row r="79" spans="1:11" ht="38.25" x14ac:dyDescent="0.2">
      <c r="A79" s="426"/>
      <c r="B79" s="445"/>
      <c r="C79" s="426"/>
      <c r="D79" s="426"/>
      <c r="E79" s="428"/>
      <c r="F79" s="265" t="s">
        <v>654</v>
      </c>
      <c r="G79" s="266" t="s">
        <v>589</v>
      </c>
      <c r="H79" s="426"/>
      <c r="I79" s="264" t="s">
        <v>573</v>
      </c>
      <c r="J79" s="426"/>
      <c r="K79" s="161"/>
    </row>
    <row r="80" spans="1:11" ht="41.25" customHeight="1" x14ac:dyDescent="0.2">
      <c r="A80" s="426">
        <v>41</v>
      </c>
      <c r="B80" s="445" t="str">
        <f>'3 Мероприятия (результаты)'!B56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80" s="426" t="s">
        <v>646</v>
      </c>
      <c r="D80" s="426" t="str">
        <f>'3 Мероприятия (результаты)'!D56</f>
        <v>процентов</v>
      </c>
      <c r="E80" s="428" t="s">
        <v>571</v>
      </c>
      <c r="F80" s="265" t="s">
        <v>572</v>
      </c>
      <c r="G80" s="267" t="s">
        <v>567</v>
      </c>
      <c r="H80" s="428" t="s">
        <v>19</v>
      </c>
      <c r="I80" s="262" t="s">
        <v>573</v>
      </c>
      <c r="J80" s="262" t="s">
        <v>574</v>
      </c>
      <c r="K80" s="161"/>
    </row>
    <row r="81" spans="1:11" ht="42.75" customHeight="1" x14ac:dyDescent="0.2">
      <c r="A81" s="426"/>
      <c r="B81" s="445"/>
      <c r="C81" s="426"/>
      <c r="D81" s="426"/>
      <c r="E81" s="428"/>
      <c r="F81" s="265" t="s">
        <v>575</v>
      </c>
      <c r="G81" s="267" t="s">
        <v>567</v>
      </c>
      <c r="H81" s="428"/>
      <c r="I81" s="262" t="s">
        <v>576</v>
      </c>
      <c r="J81" s="262" t="s">
        <v>577</v>
      </c>
      <c r="K81" s="161"/>
    </row>
    <row r="82" spans="1:11" ht="51" x14ac:dyDescent="0.2">
      <c r="A82" s="426"/>
      <c r="B82" s="445"/>
      <c r="C82" s="426"/>
      <c r="D82" s="426"/>
      <c r="E82" s="428"/>
      <c r="F82" s="265" t="s">
        <v>578</v>
      </c>
      <c r="G82" s="267" t="s">
        <v>567</v>
      </c>
      <c r="H82" s="428"/>
      <c r="I82" s="262" t="s">
        <v>579</v>
      </c>
      <c r="J82" s="262" t="s">
        <v>580</v>
      </c>
      <c r="K82" s="161"/>
    </row>
    <row r="83" spans="1:11" ht="91.5" customHeight="1" x14ac:dyDescent="0.2">
      <c r="A83" s="426">
        <v>42</v>
      </c>
      <c r="B83" s="445" t="str">
        <f>'3 Мероприятия (результаты)'!B57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83" s="426" t="s">
        <v>646</v>
      </c>
      <c r="D83" s="426" t="str">
        <f>'3 Мероприятия (результаты)'!D57</f>
        <v>процентов</v>
      </c>
      <c r="E83" s="428" t="s">
        <v>559</v>
      </c>
      <c r="F83" s="268" t="s">
        <v>655</v>
      </c>
      <c r="G83" s="266" t="s">
        <v>567</v>
      </c>
      <c r="H83" s="426" t="s">
        <v>19</v>
      </c>
      <c r="I83" s="264" t="s">
        <v>582</v>
      </c>
      <c r="J83" s="426" t="s">
        <v>583</v>
      </c>
      <c r="K83" s="161"/>
    </row>
    <row r="84" spans="1:11" ht="102" x14ac:dyDescent="0.2">
      <c r="A84" s="426"/>
      <c r="B84" s="445"/>
      <c r="C84" s="435"/>
      <c r="D84" s="435"/>
      <c r="E84" s="435"/>
      <c r="F84" s="268" t="s">
        <v>656</v>
      </c>
      <c r="G84" s="266" t="s">
        <v>567</v>
      </c>
      <c r="H84" s="426"/>
      <c r="I84" s="264" t="s">
        <v>582</v>
      </c>
      <c r="J84" s="426"/>
      <c r="K84" s="161"/>
    </row>
    <row r="85" spans="1:11" ht="93" customHeight="1" x14ac:dyDescent="0.2">
      <c r="A85" s="426">
        <v>43</v>
      </c>
      <c r="B85" s="445" t="str">
        <f>'3 Мероприятия (результаты)'!B58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85" s="426" t="s">
        <v>646</v>
      </c>
      <c r="D85" s="426" t="str">
        <f>'3 Мероприятия (результаты)'!D58</f>
        <v>процентов</v>
      </c>
      <c r="E85" s="428" t="s">
        <v>559</v>
      </c>
      <c r="F85" s="268" t="s">
        <v>585</v>
      </c>
      <c r="G85" s="266" t="s">
        <v>567</v>
      </c>
      <c r="H85" s="426" t="s">
        <v>19</v>
      </c>
      <c r="I85" s="264" t="s">
        <v>582</v>
      </c>
      <c r="J85" s="426" t="s">
        <v>583</v>
      </c>
      <c r="K85" s="161"/>
    </row>
    <row r="86" spans="1:11" ht="89.25" customHeight="1" x14ac:dyDescent="0.2">
      <c r="A86" s="426"/>
      <c r="B86" s="445"/>
      <c r="C86" s="426"/>
      <c r="D86" s="426"/>
      <c r="E86" s="428"/>
      <c r="F86" s="268" t="s">
        <v>586</v>
      </c>
      <c r="G86" s="266" t="s">
        <v>567</v>
      </c>
      <c r="H86" s="426"/>
      <c r="I86" s="264" t="s">
        <v>573</v>
      </c>
      <c r="J86" s="426"/>
      <c r="K86" s="161"/>
    </row>
    <row r="87" spans="1:11" ht="89.25" x14ac:dyDescent="0.2">
      <c r="A87" s="269">
        <v>44</v>
      </c>
      <c r="B87" s="278" t="s">
        <v>198</v>
      </c>
      <c r="C87" s="269" t="s">
        <v>646</v>
      </c>
      <c r="D87" s="274" t="s">
        <v>199</v>
      </c>
      <c r="E87" s="271" t="s">
        <v>657</v>
      </c>
      <c r="F87" s="272" t="s">
        <v>658</v>
      </c>
      <c r="G87" s="279" t="s">
        <v>589</v>
      </c>
      <c r="H87" s="269" t="s">
        <v>19</v>
      </c>
      <c r="I87" s="274" t="s">
        <v>573</v>
      </c>
      <c r="J87" s="269" t="s">
        <v>583</v>
      </c>
      <c r="K87" s="161"/>
    </row>
    <row r="88" spans="1:11" ht="64.5" customHeight="1" x14ac:dyDescent="0.2">
      <c r="A88" s="426">
        <v>45</v>
      </c>
      <c r="B88" s="427" t="str">
        <f>'3 Мероприятия (результаты)'!B60</f>
        <v xml:space="preserve">Результат "Предоставлены микропроцессорная пластиковая карта «Социальная транспортная карта» </v>
      </c>
      <c r="C88" s="426" t="s">
        <v>640</v>
      </c>
      <c r="D88" s="426" t="str">
        <f>'3 Мероприятия (результаты)'!D60</f>
        <v>процентов</v>
      </c>
      <c r="E88" s="428" t="s">
        <v>559</v>
      </c>
      <c r="F88" s="268" t="s">
        <v>659</v>
      </c>
      <c r="G88" s="266" t="s">
        <v>589</v>
      </c>
      <c r="H88" s="426" t="s">
        <v>19</v>
      </c>
      <c r="I88" s="264" t="s">
        <v>573</v>
      </c>
      <c r="J88" s="426" t="s">
        <v>568</v>
      </c>
    </row>
    <row r="89" spans="1:11" ht="63.75" x14ac:dyDescent="0.2">
      <c r="A89" s="426"/>
      <c r="B89" s="427"/>
      <c r="C89" s="426"/>
      <c r="D89" s="426"/>
      <c r="E89" s="428"/>
      <c r="F89" s="268" t="s">
        <v>660</v>
      </c>
      <c r="G89" s="266" t="s">
        <v>589</v>
      </c>
      <c r="H89" s="426"/>
      <c r="I89" s="264" t="s">
        <v>573</v>
      </c>
      <c r="J89" s="426"/>
    </row>
    <row r="90" spans="1:11" ht="120.75" customHeight="1" x14ac:dyDescent="0.2">
      <c r="A90" s="261">
        <v>46</v>
      </c>
      <c r="B90" s="266" t="str">
        <f>'3 Мероприятия (результаты)'!B61</f>
        <v>Результат "Обеспечены жильем отдельные категории граждан"</v>
      </c>
      <c r="C90" s="261" t="s">
        <v>640</v>
      </c>
      <c r="D90" s="261" t="str">
        <f>'3 Мероприятия (результаты)'!D61</f>
        <v>человек</v>
      </c>
      <c r="E90" s="262" t="s">
        <v>661</v>
      </c>
      <c r="F90" s="265" t="s">
        <v>662</v>
      </c>
      <c r="G90" s="266" t="s">
        <v>589</v>
      </c>
      <c r="H90" s="261" t="s">
        <v>19</v>
      </c>
      <c r="I90" s="264" t="s">
        <v>663</v>
      </c>
      <c r="J90" s="261" t="s">
        <v>568</v>
      </c>
    </row>
    <row r="91" spans="1:11" ht="231.75" customHeight="1" x14ac:dyDescent="0.2">
      <c r="A91" s="261">
        <v>47</v>
      </c>
      <c r="B91" s="266" t="str">
        <f>'3 Мероприятия (результаты)'!B67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91" s="261" t="s">
        <v>640</v>
      </c>
      <c r="D91" s="261" t="str">
        <f>'3 Мероприятия (результаты)'!D67</f>
        <v>тысяч человек</v>
      </c>
      <c r="E91" s="262" t="s">
        <v>664</v>
      </c>
      <c r="F91" s="268" t="s">
        <v>665</v>
      </c>
      <c r="G91" s="266" t="s">
        <v>589</v>
      </c>
      <c r="H91" s="261" t="s">
        <v>19</v>
      </c>
      <c r="I91" s="264" t="s">
        <v>666</v>
      </c>
      <c r="J91" s="261" t="s">
        <v>667</v>
      </c>
    </row>
    <row r="92" spans="1:11" ht="51" x14ac:dyDescent="0.2">
      <c r="A92" s="261">
        <v>48</v>
      </c>
      <c r="B92" s="266" t="str">
        <f>'3 Мероприятия (результаты)'!B68</f>
        <v>Результат "Объем просроченной кредиторской задолженности по выплате пособий, компенсаций и социальных выплат"</v>
      </c>
      <c r="C92" s="261" t="s">
        <v>640</v>
      </c>
      <c r="D92" s="261" t="str">
        <f>'3 Мероприятия (результаты)'!D68</f>
        <v>процентов</v>
      </c>
      <c r="E92" s="262" t="s">
        <v>668</v>
      </c>
      <c r="F92" s="265" t="s">
        <v>669</v>
      </c>
      <c r="G92" s="266" t="s">
        <v>589</v>
      </c>
      <c r="H92" s="262" t="s">
        <v>19</v>
      </c>
      <c r="I92" s="264" t="s">
        <v>617</v>
      </c>
      <c r="J92" s="261" t="s">
        <v>568</v>
      </c>
    </row>
    <row r="93" spans="1:11" ht="40.5" customHeight="1" x14ac:dyDescent="0.2">
      <c r="A93" s="426">
        <v>49</v>
      </c>
      <c r="B93" s="427" t="str">
        <f>'3 Мероприятия (результаты)'!B69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93" s="426" t="s">
        <v>640</v>
      </c>
      <c r="D93" s="426" t="str">
        <f>'3 Мероприятия (результаты)'!D69</f>
        <v>процентов</v>
      </c>
      <c r="E93" s="428" t="s">
        <v>559</v>
      </c>
      <c r="F93" s="265" t="s">
        <v>670</v>
      </c>
      <c r="G93" s="266" t="s">
        <v>589</v>
      </c>
      <c r="H93" s="426" t="s">
        <v>19</v>
      </c>
      <c r="I93" s="264" t="s">
        <v>573</v>
      </c>
      <c r="J93" s="426" t="s">
        <v>568</v>
      </c>
    </row>
    <row r="94" spans="1:11" ht="38.25" x14ac:dyDescent="0.2">
      <c r="A94" s="435"/>
      <c r="B94" s="427"/>
      <c r="C94" s="435"/>
      <c r="D94" s="435"/>
      <c r="E94" s="435"/>
      <c r="F94" s="265" t="s">
        <v>671</v>
      </c>
      <c r="G94" s="266" t="s">
        <v>589</v>
      </c>
      <c r="H94" s="426"/>
      <c r="I94" s="264" t="s">
        <v>573</v>
      </c>
      <c r="J94" s="426"/>
    </row>
    <row r="95" spans="1:11" ht="51" x14ac:dyDescent="0.2">
      <c r="A95" s="426">
        <v>50</v>
      </c>
      <c r="B95" s="431" t="str">
        <f>'3 Мероприятия (результаты)'!B70</f>
        <v>Результат "Обеспечены автономными пожарными извещателями отдельные категории граждан"</v>
      </c>
      <c r="C95" s="426" t="s">
        <v>640</v>
      </c>
      <c r="D95" s="426" t="str">
        <f>'3 Мероприятия (результаты)'!D70</f>
        <v>процентов</v>
      </c>
      <c r="E95" s="428" t="s">
        <v>559</v>
      </c>
      <c r="F95" s="265" t="s">
        <v>672</v>
      </c>
      <c r="G95" s="266" t="s">
        <v>589</v>
      </c>
      <c r="H95" s="426" t="s">
        <v>19</v>
      </c>
      <c r="I95" s="264" t="s">
        <v>673</v>
      </c>
      <c r="J95" s="426" t="s">
        <v>674</v>
      </c>
    </row>
    <row r="96" spans="1:11" ht="39" customHeight="1" x14ac:dyDescent="0.2">
      <c r="A96" s="426"/>
      <c r="B96" s="432"/>
      <c r="C96" s="426"/>
      <c r="D96" s="426"/>
      <c r="E96" s="428"/>
      <c r="F96" s="265" t="s">
        <v>675</v>
      </c>
      <c r="G96" s="266" t="s">
        <v>589</v>
      </c>
      <c r="H96" s="426"/>
      <c r="I96" s="264" t="s">
        <v>673</v>
      </c>
      <c r="J96" s="426"/>
    </row>
    <row r="97" spans="1:11" ht="51" x14ac:dyDescent="0.2">
      <c r="A97" s="429">
        <v>51</v>
      </c>
      <c r="B97" s="431" t="str">
        <f>'3 Мероприятия (результаты)'!B71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97" s="429" t="s">
        <v>640</v>
      </c>
      <c r="D97" s="429" t="s">
        <v>22</v>
      </c>
      <c r="E97" s="433" t="s">
        <v>559</v>
      </c>
      <c r="F97" s="268" t="s">
        <v>641</v>
      </c>
      <c r="G97" s="266" t="s">
        <v>589</v>
      </c>
      <c r="H97" s="429" t="s">
        <v>19</v>
      </c>
      <c r="I97" s="264" t="s">
        <v>573</v>
      </c>
      <c r="J97" s="433" t="s">
        <v>568</v>
      </c>
    </row>
    <row r="98" spans="1:11" ht="38.25" x14ac:dyDescent="0.2">
      <c r="A98" s="430"/>
      <c r="B98" s="432"/>
      <c r="C98" s="430"/>
      <c r="D98" s="430"/>
      <c r="E98" s="434"/>
      <c r="F98" s="268" t="s">
        <v>643</v>
      </c>
      <c r="G98" s="266" t="s">
        <v>589</v>
      </c>
      <c r="H98" s="430"/>
      <c r="I98" s="264" t="s">
        <v>573</v>
      </c>
      <c r="J98" s="434"/>
    </row>
    <row r="99" spans="1:11" ht="51" x14ac:dyDescent="0.2">
      <c r="A99" s="429">
        <v>52</v>
      </c>
      <c r="B99" s="431" t="str">
        <f>'3 Мероприятия (результаты)'!B72</f>
        <v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99" s="429" t="s">
        <v>640</v>
      </c>
      <c r="D99" s="429" t="s">
        <v>22</v>
      </c>
      <c r="E99" s="433" t="s">
        <v>559</v>
      </c>
      <c r="F99" s="268" t="s">
        <v>641</v>
      </c>
      <c r="G99" s="266" t="s">
        <v>589</v>
      </c>
      <c r="H99" s="429" t="s">
        <v>19</v>
      </c>
      <c r="I99" s="264" t="s">
        <v>676</v>
      </c>
      <c r="J99" s="433" t="s">
        <v>568</v>
      </c>
    </row>
    <row r="100" spans="1:11" ht="38.25" x14ac:dyDescent="0.2">
      <c r="A100" s="430"/>
      <c r="B100" s="432"/>
      <c r="C100" s="430"/>
      <c r="D100" s="430"/>
      <c r="E100" s="434"/>
      <c r="F100" s="268" t="s">
        <v>643</v>
      </c>
      <c r="G100" s="266" t="s">
        <v>589</v>
      </c>
      <c r="H100" s="430"/>
      <c r="I100" s="264" t="s">
        <v>676</v>
      </c>
      <c r="J100" s="434"/>
    </row>
    <row r="101" spans="1:11" ht="51" x14ac:dyDescent="0.2">
      <c r="A101" s="426">
        <v>53</v>
      </c>
      <c r="B101" s="446" t="str">
        <f>'3 Мероприятия (результаты)'!B73</f>
        <v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v>
      </c>
      <c r="C101" s="429" t="s">
        <v>640</v>
      </c>
      <c r="D101" s="448" t="s">
        <v>199</v>
      </c>
      <c r="E101" s="450" t="s">
        <v>559</v>
      </c>
      <c r="F101" s="268" t="s">
        <v>641</v>
      </c>
      <c r="G101" s="266" t="s">
        <v>589</v>
      </c>
      <c r="H101" s="429" t="s">
        <v>19</v>
      </c>
      <c r="I101" s="262" t="s">
        <v>573</v>
      </c>
      <c r="J101" s="433" t="s">
        <v>568</v>
      </c>
    </row>
    <row r="102" spans="1:11" ht="38.25" x14ac:dyDescent="0.2">
      <c r="A102" s="426"/>
      <c r="B102" s="447"/>
      <c r="C102" s="430"/>
      <c r="D102" s="449"/>
      <c r="E102" s="451"/>
      <c r="F102" s="268" t="s">
        <v>643</v>
      </c>
      <c r="G102" s="266" t="s">
        <v>589</v>
      </c>
      <c r="H102" s="430"/>
      <c r="I102" s="262" t="s">
        <v>573</v>
      </c>
      <c r="J102" s="434"/>
    </row>
    <row r="103" spans="1:11" ht="89.25" x14ac:dyDescent="0.2">
      <c r="A103" s="269">
        <v>54</v>
      </c>
      <c r="B103" s="270" t="str">
        <f>'3 Мероприятия (результаты)'!B74</f>
        <v>Результат "Обеспечено заключение договоров между физическими лицами и газораспределительными органзациями"</v>
      </c>
      <c r="C103" s="269" t="s">
        <v>646</v>
      </c>
      <c r="D103" s="274" t="s">
        <v>27</v>
      </c>
      <c r="E103" s="271" t="s">
        <v>677</v>
      </c>
      <c r="F103" s="272" t="s">
        <v>678</v>
      </c>
      <c r="G103" s="273" t="s">
        <v>589</v>
      </c>
      <c r="H103" s="269" t="s">
        <v>19</v>
      </c>
      <c r="I103" s="271" t="s">
        <v>594</v>
      </c>
      <c r="J103" s="271" t="s">
        <v>568</v>
      </c>
    </row>
    <row r="104" spans="1:11" x14ac:dyDescent="0.2">
      <c r="A104" s="452" t="s">
        <v>67</v>
      </c>
      <c r="B104" s="453"/>
      <c r="C104" s="453"/>
      <c r="D104" s="453"/>
      <c r="E104" s="453"/>
      <c r="F104" s="453"/>
      <c r="G104" s="453"/>
      <c r="H104" s="453"/>
      <c r="I104" s="453"/>
      <c r="J104" s="454"/>
      <c r="K104" s="160"/>
    </row>
    <row r="105" spans="1:11" ht="77.25" customHeight="1" x14ac:dyDescent="0.2">
      <c r="A105" s="261">
        <v>55</v>
      </c>
      <c r="B105" s="276" t="str">
        <f>'3 Мероприятия (результаты)'!B78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05" s="261" t="s">
        <v>640</v>
      </c>
      <c r="D105" s="261" t="str">
        <f>'3 Мероприятия (результаты)'!D78</f>
        <v>процентов</v>
      </c>
      <c r="E105" s="262" t="s">
        <v>679</v>
      </c>
      <c r="F105" s="280" t="s">
        <v>680</v>
      </c>
      <c r="G105" s="266" t="s">
        <v>589</v>
      </c>
      <c r="H105" s="261" t="s">
        <v>19</v>
      </c>
      <c r="I105" s="264" t="s">
        <v>681</v>
      </c>
      <c r="J105" s="264" t="s">
        <v>568</v>
      </c>
      <c r="K105" s="160"/>
    </row>
    <row r="106" spans="1:11" ht="39" customHeight="1" x14ac:dyDescent="0.2">
      <c r="A106" s="426">
        <v>56</v>
      </c>
      <c r="B106" s="455" t="str">
        <f>'3 Мероприятия (результаты)'!B79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06" s="426" t="s">
        <v>640</v>
      </c>
      <c r="D106" s="426" t="str">
        <f>'3 Мероприятия (результаты)'!D79</f>
        <v>процентов</v>
      </c>
      <c r="E106" s="428" t="s">
        <v>559</v>
      </c>
      <c r="F106" s="265" t="s">
        <v>682</v>
      </c>
      <c r="G106" s="266" t="s">
        <v>589</v>
      </c>
      <c r="H106" s="426" t="s">
        <v>19</v>
      </c>
      <c r="I106" s="437" t="s">
        <v>683</v>
      </c>
      <c r="J106" s="426" t="s">
        <v>568</v>
      </c>
    </row>
    <row r="107" spans="1:11" ht="38.25" x14ac:dyDescent="0.2">
      <c r="A107" s="426"/>
      <c r="B107" s="455"/>
      <c r="C107" s="426"/>
      <c r="D107" s="426"/>
      <c r="E107" s="428"/>
      <c r="F107" s="265" t="s">
        <v>684</v>
      </c>
      <c r="G107" s="266" t="s">
        <v>589</v>
      </c>
      <c r="H107" s="426"/>
      <c r="I107" s="437"/>
      <c r="J107" s="426"/>
    </row>
    <row r="108" spans="1:11" ht="41.25" customHeight="1" x14ac:dyDescent="0.2">
      <c r="A108" s="426">
        <v>57</v>
      </c>
      <c r="B108" s="455" t="str">
        <f>'3 Мероприятия (результаты)'!B80</f>
        <v>Результат "Оказана бесплатная юридическая помощь отдельным категориям граждан"</v>
      </c>
      <c r="C108" s="426" t="s">
        <v>640</v>
      </c>
      <c r="D108" s="426" t="str">
        <f>'3 Мероприятия (результаты)'!D80</f>
        <v>процентов</v>
      </c>
      <c r="E108" s="428" t="s">
        <v>559</v>
      </c>
      <c r="F108" s="265" t="s">
        <v>685</v>
      </c>
      <c r="G108" s="266" t="s">
        <v>589</v>
      </c>
      <c r="H108" s="426" t="s">
        <v>19</v>
      </c>
      <c r="I108" s="437" t="s">
        <v>686</v>
      </c>
      <c r="J108" s="426" t="s">
        <v>568</v>
      </c>
    </row>
    <row r="109" spans="1:11" ht="25.5" x14ac:dyDescent="0.2">
      <c r="A109" s="426"/>
      <c r="B109" s="455"/>
      <c r="C109" s="426"/>
      <c r="D109" s="426"/>
      <c r="E109" s="428"/>
      <c r="F109" s="265" t="s">
        <v>687</v>
      </c>
      <c r="G109" s="266" t="s">
        <v>589</v>
      </c>
      <c r="H109" s="426"/>
      <c r="I109" s="437"/>
      <c r="J109" s="426"/>
    </row>
    <row r="110" spans="1:11" ht="39" customHeight="1" x14ac:dyDescent="0.2">
      <c r="A110" s="426">
        <v>58</v>
      </c>
      <c r="B110" s="456" t="str">
        <f>'3 Мероприятия (результаты)'!B81</f>
        <v>Результат "Соотношение средней заработной платы социальных работников со средней заработной платой в Оренбургской области"</v>
      </c>
      <c r="C110" s="426" t="s">
        <v>640</v>
      </c>
      <c r="D110" s="426" t="str">
        <f>'3 Мероприятия (результаты)'!D81</f>
        <v>процентов</v>
      </c>
      <c r="E110" s="428" t="s">
        <v>559</v>
      </c>
      <c r="F110" s="265" t="s">
        <v>688</v>
      </c>
      <c r="G110" s="266" t="s">
        <v>589</v>
      </c>
      <c r="H110" s="261" t="s">
        <v>19</v>
      </c>
      <c r="I110" s="264" t="s">
        <v>689</v>
      </c>
      <c r="J110" s="261" t="s">
        <v>690</v>
      </c>
      <c r="K110" s="160"/>
    </row>
    <row r="111" spans="1:11" ht="76.5" customHeight="1" x14ac:dyDescent="0.2">
      <c r="A111" s="426"/>
      <c r="B111" s="456"/>
      <c r="C111" s="435"/>
      <c r="D111" s="435"/>
      <c r="E111" s="435"/>
      <c r="F111" s="265" t="s">
        <v>691</v>
      </c>
      <c r="G111" s="266" t="s">
        <v>589</v>
      </c>
      <c r="H111" s="261"/>
      <c r="I111" s="264" t="s">
        <v>692</v>
      </c>
      <c r="J111" s="261" t="s">
        <v>693</v>
      </c>
      <c r="K111" s="160"/>
    </row>
    <row r="112" spans="1:11" ht="89.25" x14ac:dyDescent="0.2">
      <c r="A112" s="261">
        <v>59</v>
      </c>
      <c r="B112" s="266" t="str">
        <f>'3 Мероприятия (результаты)'!B82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12" s="261" t="s">
        <v>640</v>
      </c>
      <c r="D112" s="261" t="str">
        <f>'3 Мероприятия (результаты)'!D82</f>
        <v>единиц</v>
      </c>
      <c r="E112" s="262" t="s">
        <v>694</v>
      </c>
      <c r="F112" s="280" t="s">
        <v>695</v>
      </c>
      <c r="G112" s="266" t="s">
        <v>589</v>
      </c>
      <c r="H112" s="261" t="s">
        <v>19</v>
      </c>
      <c r="I112" s="264" t="s">
        <v>696</v>
      </c>
      <c r="J112" s="261" t="s">
        <v>697</v>
      </c>
    </row>
    <row r="113" spans="1:11" ht="76.5" x14ac:dyDescent="0.2">
      <c r="A113" s="426">
        <v>60</v>
      </c>
      <c r="B113" s="427" t="str">
        <f>'3 Мероприятия (результаты)'!B83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13" s="426" t="s">
        <v>640</v>
      </c>
      <c r="D113" s="426" t="str">
        <f>'3 Мероприятия (результаты)'!D83</f>
        <v>процентов</v>
      </c>
      <c r="E113" s="428" t="s">
        <v>559</v>
      </c>
      <c r="F113" s="267" t="s">
        <v>698</v>
      </c>
      <c r="G113" s="266" t="s">
        <v>589</v>
      </c>
      <c r="H113" s="426" t="s">
        <v>19</v>
      </c>
      <c r="I113" s="264" t="s">
        <v>699</v>
      </c>
      <c r="J113" s="426" t="s">
        <v>568</v>
      </c>
      <c r="K113" s="160"/>
    </row>
    <row r="114" spans="1:11" ht="76.5" x14ac:dyDescent="0.2">
      <c r="A114" s="426"/>
      <c r="B114" s="427"/>
      <c r="C114" s="426"/>
      <c r="D114" s="426"/>
      <c r="E114" s="428"/>
      <c r="F114" s="267" t="s">
        <v>700</v>
      </c>
      <c r="G114" s="266" t="s">
        <v>589</v>
      </c>
      <c r="H114" s="426"/>
      <c r="I114" s="264" t="s">
        <v>699</v>
      </c>
      <c r="J114" s="426"/>
      <c r="K114" s="160"/>
    </row>
    <row r="115" spans="1:11" ht="51" x14ac:dyDescent="0.2">
      <c r="A115" s="426">
        <v>61</v>
      </c>
      <c r="B115" s="445" t="str">
        <f>'3 Мероприятия (результаты)'!B84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15" s="426" t="s">
        <v>640</v>
      </c>
      <c r="D115" s="426" t="str">
        <f>'3 Мероприятия (результаты)'!D84</f>
        <v>процентов</v>
      </c>
      <c r="E115" s="428" t="s">
        <v>559</v>
      </c>
      <c r="F115" s="265" t="s">
        <v>701</v>
      </c>
      <c r="G115" s="262" t="s">
        <v>702</v>
      </c>
      <c r="H115" s="426" t="s">
        <v>19</v>
      </c>
      <c r="I115" s="428" t="s">
        <v>703</v>
      </c>
      <c r="J115" s="261" t="s">
        <v>704</v>
      </c>
      <c r="K115" s="160"/>
    </row>
    <row r="116" spans="1:11" ht="51" x14ac:dyDescent="0.2">
      <c r="A116" s="426"/>
      <c r="B116" s="445"/>
      <c r="C116" s="426"/>
      <c r="D116" s="426"/>
      <c r="E116" s="428"/>
      <c r="F116" s="265" t="s">
        <v>705</v>
      </c>
      <c r="G116" s="262" t="s">
        <v>702</v>
      </c>
      <c r="H116" s="426"/>
      <c r="I116" s="428"/>
      <c r="J116" s="261" t="s">
        <v>706</v>
      </c>
      <c r="K116" s="160"/>
    </row>
    <row r="117" spans="1:11" ht="36.75" customHeight="1" x14ac:dyDescent="0.2">
      <c r="A117" s="426">
        <v>62</v>
      </c>
      <c r="B117" s="427" t="str">
        <f>'3 Мероприятия (результаты)'!B85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17" s="426" t="s">
        <v>640</v>
      </c>
      <c r="D117" s="426" t="str">
        <f>'3 Мероприятия (результаты)'!D85</f>
        <v>процентов</v>
      </c>
      <c r="E117" s="428" t="s">
        <v>559</v>
      </c>
      <c r="F117" s="265" t="s">
        <v>707</v>
      </c>
      <c r="G117" s="266" t="s">
        <v>589</v>
      </c>
      <c r="H117" s="426" t="s">
        <v>19</v>
      </c>
      <c r="I117" s="264" t="s">
        <v>573</v>
      </c>
      <c r="J117" s="426" t="s">
        <v>693</v>
      </c>
    </row>
    <row r="118" spans="1:11" ht="51" x14ac:dyDescent="0.2">
      <c r="A118" s="426"/>
      <c r="B118" s="427"/>
      <c r="C118" s="426"/>
      <c r="D118" s="426"/>
      <c r="E118" s="428"/>
      <c r="F118" s="265" t="s">
        <v>708</v>
      </c>
      <c r="G118" s="266" t="s">
        <v>589</v>
      </c>
      <c r="H118" s="426"/>
      <c r="I118" s="264" t="s">
        <v>573</v>
      </c>
      <c r="J118" s="426"/>
    </row>
    <row r="119" spans="1:11" x14ac:dyDescent="0.2">
      <c r="A119" s="452" t="s">
        <v>709</v>
      </c>
      <c r="B119" s="453"/>
      <c r="C119" s="453"/>
      <c r="D119" s="453"/>
      <c r="E119" s="453"/>
      <c r="F119" s="453"/>
      <c r="G119" s="453"/>
      <c r="H119" s="453"/>
      <c r="I119" s="453"/>
      <c r="J119" s="454"/>
    </row>
    <row r="120" spans="1:11" ht="51" x14ac:dyDescent="0.2">
      <c r="A120" s="426">
        <v>63</v>
      </c>
      <c r="B120" s="427" t="str">
        <f>'3 Мероприятия (результаты)'!B88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20" s="426" t="s">
        <v>640</v>
      </c>
      <c r="D120" s="426" t="str">
        <f>'3 Мероприятия (результаты)'!D88</f>
        <v>процентов</v>
      </c>
      <c r="E120" s="428" t="s">
        <v>559</v>
      </c>
      <c r="F120" s="268" t="s">
        <v>641</v>
      </c>
      <c r="G120" s="266" t="s">
        <v>589</v>
      </c>
      <c r="H120" s="426" t="s">
        <v>19</v>
      </c>
      <c r="I120" s="264" t="s">
        <v>642</v>
      </c>
      <c r="J120" s="426" t="s">
        <v>568</v>
      </c>
    </row>
    <row r="121" spans="1:11" ht="38.25" x14ac:dyDescent="0.2">
      <c r="A121" s="426"/>
      <c r="B121" s="427"/>
      <c r="C121" s="426"/>
      <c r="D121" s="426"/>
      <c r="E121" s="428"/>
      <c r="F121" s="268" t="s">
        <v>643</v>
      </c>
      <c r="G121" s="266" t="s">
        <v>589</v>
      </c>
      <c r="H121" s="426"/>
      <c r="I121" s="264" t="s">
        <v>642</v>
      </c>
      <c r="J121" s="426"/>
    </row>
    <row r="122" spans="1:11" ht="102" x14ac:dyDescent="0.2">
      <c r="A122" s="261">
        <v>64</v>
      </c>
      <c r="B122" s="267" t="str">
        <f>'3 Мероприятия (результаты)'!B89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22" s="262" t="s">
        <v>646</v>
      </c>
      <c r="D122" s="261" t="s">
        <v>117</v>
      </c>
      <c r="E122" s="264" t="s">
        <v>710</v>
      </c>
      <c r="F122" s="268" t="s">
        <v>711</v>
      </c>
      <c r="G122" s="266" t="s">
        <v>589</v>
      </c>
      <c r="H122" s="261" t="s">
        <v>19</v>
      </c>
      <c r="I122" s="264" t="s">
        <v>617</v>
      </c>
      <c r="J122" s="264" t="s">
        <v>568</v>
      </c>
      <c r="K122" s="161"/>
    </row>
    <row r="123" spans="1:11" ht="41.25" customHeight="1" x14ac:dyDescent="0.2">
      <c r="A123" s="426">
        <v>65</v>
      </c>
      <c r="B123" s="445" t="str">
        <f>'3 Мероприятия (результаты)'!B90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23" s="428" t="s">
        <v>646</v>
      </c>
      <c r="D123" s="426" t="s">
        <v>22</v>
      </c>
      <c r="E123" s="428" t="s">
        <v>559</v>
      </c>
      <c r="F123" s="268" t="s">
        <v>593</v>
      </c>
      <c r="G123" s="266" t="s">
        <v>589</v>
      </c>
      <c r="H123" s="426" t="s">
        <v>19</v>
      </c>
      <c r="I123" s="262" t="s">
        <v>594</v>
      </c>
      <c r="J123" s="437" t="s">
        <v>568</v>
      </c>
      <c r="K123" s="161"/>
    </row>
    <row r="124" spans="1:11" ht="56.25" customHeight="1" x14ac:dyDescent="0.2">
      <c r="A124" s="426"/>
      <c r="B124" s="445"/>
      <c r="C124" s="428"/>
      <c r="D124" s="426"/>
      <c r="E124" s="428"/>
      <c r="F124" s="268" t="s">
        <v>595</v>
      </c>
      <c r="G124" s="266" t="s">
        <v>589</v>
      </c>
      <c r="H124" s="426"/>
      <c r="I124" s="262" t="s">
        <v>596</v>
      </c>
      <c r="J124" s="437"/>
      <c r="K124" s="161"/>
    </row>
    <row r="125" spans="1:11" ht="51" x14ac:dyDescent="0.2">
      <c r="A125" s="426">
        <v>66</v>
      </c>
      <c r="B125" s="427" t="str">
        <f>'3 Мероприятия (результаты)'!B91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25" s="426" t="s">
        <v>640</v>
      </c>
      <c r="D125" s="426" t="str">
        <f>'3 Мероприятия (результаты)'!D91</f>
        <v>процентов</v>
      </c>
      <c r="E125" s="428" t="s">
        <v>559</v>
      </c>
      <c r="F125" s="268" t="s">
        <v>712</v>
      </c>
      <c r="G125" s="263" t="s">
        <v>561</v>
      </c>
      <c r="H125" s="264" t="s">
        <v>644</v>
      </c>
      <c r="I125" s="264" t="s">
        <v>645</v>
      </c>
      <c r="J125" s="426" t="s">
        <v>713</v>
      </c>
    </row>
    <row r="126" spans="1:11" ht="25.5" x14ac:dyDescent="0.2">
      <c r="A126" s="426"/>
      <c r="B126" s="427"/>
      <c r="C126" s="426"/>
      <c r="D126" s="426"/>
      <c r="E126" s="428"/>
      <c r="F126" s="268" t="s">
        <v>714</v>
      </c>
      <c r="G126" s="263" t="s">
        <v>561</v>
      </c>
      <c r="H126" s="264" t="s">
        <v>644</v>
      </c>
      <c r="I126" s="264" t="s">
        <v>645</v>
      </c>
      <c r="J126" s="426"/>
    </row>
    <row r="127" spans="1:11" ht="102" x14ac:dyDescent="0.2">
      <c r="A127" s="261">
        <v>67</v>
      </c>
      <c r="B127" s="266" t="str">
        <f>'3 Мероприятия (результаты)'!B92</f>
        <v>Результат "Количество многодетных семей, получивших социальные выплаты на приобретение или строительство жилья"</v>
      </c>
      <c r="C127" s="261" t="s">
        <v>640</v>
      </c>
      <c r="D127" s="261" t="str">
        <f>'3 Мероприятия (результаты)'!D92</f>
        <v>семей</v>
      </c>
      <c r="E127" s="264" t="s">
        <v>715</v>
      </c>
      <c r="F127" s="263" t="s">
        <v>716</v>
      </c>
      <c r="G127" s="263" t="s">
        <v>561</v>
      </c>
      <c r="H127" s="264" t="s">
        <v>19</v>
      </c>
      <c r="I127" s="264" t="s">
        <v>573</v>
      </c>
      <c r="J127" s="261" t="s">
        <v>568</v>
      </c>
      <c r="K127" s="160"/>
    </row>
    <row r="128" spans="1:11" ht="127.5" x14ac:dyDescent="0.2">
      <c r="A128" s="261">
        <v>68</v>
      </c>
      <c r="B128" s="266" t="str">
        <f>'3 Мероприятия (результаты)'!B93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28" s="261" t="s">
        <v>640</v>
      </c>
      <c r="D128" s="261" t="str">
        <f>'3 Мероприятия (результаты)'!D93</f>
        <v>тысяч человек</v>
      </c>
      <c r="E128" s="262" t="s">
        <v>664</v>
      </c>
      <c r="F128" s="262" t="s">
        <v>717</v>
      </c>
      <c r="G128" s="267" t="s">
        <v>589</v>
      </c>
      <c r="H128" s="261" t="s">
        <v>19</v>
      </c>
      <c r="I128" s="264" t="s">
        <v>718</v>
      </c>
      <c r="J128" s="261" t="s">
        <v>667</v>
      </c>
    </row>
    <row r="129" spans="1:11" ht="127.5" x14ac:dyDescent="0.2">
      <c r="A129" s="261">
        <v>69</v>
      </c>
      <c r="B129" s="266" t="str">
        <f>'3 Мероприятия (результаты)'!B94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</v>
      </c>
      <c r="C129" s="261" t="s">
        <v>719</v>
      </c>
      <c r="D129" s="261" t="str">
        <f>'3 Мероприятия (результаты)'!D94</f>
        <v>человек</v>
      </c>
      <c r="E129" s="261" t="s">
        <v>720</v>
      </c>
      <c r="F129" s="281" t="s">
        <v>721</v>
      </c>
      <c r="G129" s="267" t="s">
        <v>589</v>
      </c>
      <c r="H129" s="261" t="s">
        <v>19</v>
      </c>
      <c r="I129" s="264" t="s">
        <v>607</v>
      </c>
      <c r="J129" s="261" t="s">
        <v>568</v>
      </c>
    </row>
    <row r="130" spans="1:11" ht="114.75" x14ac:dyDescent="0.2">
      <c r="A130" s="261">
        <v>70</v>
      </c>
      <c r="B130" s="267" t="str">
        <f>'3 Мероприятия (результаты)'!B98</f>
        <v>Результат "Обеспечены жилыми помещениями дети-сироты и дети, оставшиеся без попечения родителей, лица из числа детей-сирот и детей, оставшихся без попечения" (нарастающим итогом с 2022 года)</v>
      </c>
      <c r="C130" s="261" t="s">
        <v>646</v>
      </c>
      <c r="D130" s="262" t="s">
        <v>104</v>
      </c>
      <c r="E130" s="262" t="s">
        <v>722</v>
      </c>
      <c r="F130" s="267" t="s">
        <v>292</v>
      </c>
      <c r="G130" s="267" t="s">
        <v>589</v>
      </c>
      <c r="H130" s="261" t="s">
        <v>19</v>
      </c>
      <c r="I130" s="264" t="s">
        <v>607</v>
      </c>
      <c r="J130" s="261" t="s">
        <v>568</v>
      </c>
    </row>
    <row r="131" spans="1:11" ht="140.25" x14ac:dyDescent="0.2">
      <c r="A131" s="261">
        <v>71</v>
      </c>
      <c r="B131" s="266" t="str">
        <f>'3 Мероприятия (результаты)'!B99</f>
        <v>Результат "Обеспечены жилыми помещениями дети-сироты и дети, оставшиеся без попечения родителей, лица из числа детей-сирот и детей, оставшихся без попечения (за счет средств областного бюджета)"</v>
      </c>
      <c r="C131" s="261" t="s">
        <v>640</v>
      </c>
      <c r="D131" s="262" t="s">
        <v>104</v>
      </c>
      <c r="E131" s="262" t="s">
        <v>723</v>
      </c>
      <c r="F131" s="267" t="s">
        <v>294</v>
      </c>
      <c r="G131" s="267" t="s">
        <v>589</v>
      </c>
      <c r="H131" s="282" t="s">
        <v>19</v>
      </c>
      <c r="I131" s="264" t="s">
        <v>607</v>
      </c>
      <c r="J131" s="261" t="s">
        <v>568</v>
      </c>
    </row>
    <row r="132" spans="1:11" x14ac:dyDescent="0.2">
      <c r="A132" s="452" t="s">
        <v>525</v>
      </c>
      <c r="B132" s="453"/>
      <c r="C132" s="453"/>
      <c r="D132" s="453"/>
      <c r="E132" s="453"/>
      <c r="F132" s="453"/>
      <c r="G132" s="453"/>
      <c r="H132" s="453"/>
      <c r="I132" s="453"/>
      <c r="J132" s="454"/>
    </row>
    <row r="133" spans="1:11" ht="89.25" x14ac:dyDescent="0.2">
      <c r="A133" s="261">
        <v>72</v>
      </c>
      <c r="B133" s="266" t="str">
        <f>'3 Мероприятия (результаты)'!B100</f>
        <v>Результат "Обеспечено участие граждан в социально значимых мероприятиях, направленных на укрепление института семьи"</v>
      </c>
      <c r="C133" s="261" t="s">
        <v>640</v>
      </c>
      <c r="D133" s="261" t="str">
        <f>'3 Мероприятия (результаты)'!D100</f>
        <v>человек</v>
      </c>
      <c r="E133" s="262" t="s">
        <v>724</v>
      </c>
      <c r="F133" s="283" t="s">
        <v>725</v>
      </c>
      <c r="G133" s="267" t="s">
        <v>589</v>
      </c>
      <c r="H133" s="282" t="s">
        <v>19</v>
      </c>
      <c r="I133" s="264" t="s">
        <v>607</v>
      </c>
      <c r="J133" s="261" t="s">
        <v>568</v>
      </c>
    </row>
    <row r="134" spans="1:11" ht="38.25" x14ac:dyDescent="0.2">
      <c r="A134" s="426">
        <v>73</v>
      </c>
      <c r="B134" s="427" t="str">
        <f>'3 Мероприятия (результаты)'!B107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34" s="426" t="s">
        <v>640</v>
      </c>
      <c r="D134" s="426" t="str">
        <f>'3 Мероприятия (результаты)'!D107</f>
        <v>процентов</v>
      </c>
      <c r="E134" s="428" t="s">
        <v>559</v>
      </c>
      <c r="F134" s="268" t="s">
        <v>726</v>
      </c>
      <c r="G134" s="266" t="s">
        <v>727</v>
      </c>
      <c r="H134" s="457" t="s">
        <v>19</v>
      </c>
      <c r="I134" s="264" t="s">
        <v>728</v>
      </c>
      <c r="J134" s="263" t="s">
        <v>729</v>
      </c>
    </row>
    <row r="135" spans="1:11" ht="38.25" x14ac:dyDescent="0.2">
      <c r="A135" s="426"/>
      <c r="B135" s="427"/>
      <c r="C135" s="426"/>
      <c r="D135" s="426"/>
      <c r="E135" s="428"/>
      <c r="F135" s="268" t="s">
        <v>730</v>
      </c>
      <c r="G135" s="266" t="s">
        <v>727</v>
      </c>
      <c r="H135" s="457"/>
      <c r="I135" s="264" t="s">
        <v>731</v>
      </c>
      <c r="J135" s="263" t="s">
        <v>729</v>
      </c>
    </row>
    <row r="136" spans="1:11" ht="89.25" x14ac:dyDescent="0.2">
      <c r="A136" s="261">
        <v>74</v>
      </c>
      <c r="B136" s="266" t="str">
        <f>'3 Мероприятия (результаты)'!B110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36" s="261" t="s">
        <v>640</v>
      </c>
      <c r="D136" s="261" t="str">
        <f>'3 Мероприятия (результаты)'!D110</f>
        <v>единиц</v>
      </c>
      <c r="E136" s="262" t="s">
        <v>732</v>
      </c>
      <c r="F136" s="280" t="s">
        <v>733</v>
      </c>
      <c r="G136" s="266" t="s">
        <v>589</v>
      </c>
      <c r="H136" s="282" t="s">
        <v>19</v>
      </c>
      <c r="I136" s="282"/>
      <c r="J136" s="261" t="s">
        <v>568</v>
      </c>
    </row>
    <row r="137" spans="1:11" ht="63.75" x14ac:dyDescent="0.2">
      <c r="A137" s="261">
        <v>75</v>
      </c>
      <c r="B137" s="266" t="str">
        <f>'3 Мероприятия (результаты)'!B111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137" s="261" t="s">
        <v>640</v>
      </c>
      <c r="D137" s="261" t="str">
        <f>'3 Мероприятия (результаты)'!D111</f>
        <v>процентов</v>
      </c>
      <c r="E137" s="262" t="s">
        <v>734</v>
      </c>
      <c r="F137" s="280" t="s">
        <v>735</v>
      </c>
      <c r="G137" s="263" t="s">
        <v>589</v>
      </c>
      <c r="H137" s="282" t="s">
        <v>19</v>
      </c>
      <c r="I137" s="264" t="s">
        <v>736</v>
      </c>
      <c r="J137" s="261" t="s">
        <v>568</v>
      </c>
    </row>
    <row r="138" spans="1:11" x14ac:dyDescent="0.2">
      <c r="A138" s="452" t="s">
        <v>80</v>
      </c>
      <c r="B138" s="453"/>
      <c r="C138" s="453"/>
      <c r="D138" s="453"/>
      <c r="E138" s="453"/>
      <c r="F138" s="453"/>
      <c r="G138" s="453"/>
      <c r="H138" s="453"/>
      <c r="I138" s="453"/>
      <c r="J138" s="454"/>
    </row>
    <row r="139" spans="1:11" ht="25.5" x14ac:dyDescent="0.2">
      <c r="A139" s="426">
        <v>76</v>
      </c>
      <c r="B139" s="427" t="str">
        <f>'3 Мероприятия (результаты)'!B114</f>
        <v>Результат "Доля расходов МСР, осуществляемых с применением программно-целевых инструментов, в общем объеме расходов МСР"</v>
      </c>
      <c r="C139" s="426" t="s">
        <v>640</v>
      </c>
      <c r="D139" s="426" t="str">
        <f>'3 Мероприятия (результаты)'!D114</f>
        <v>процентов</v>
      </c>
      <c r="E139" s="428" t="s">
        <v>559</v>
      </c>
      <c r="F139" s="265" t="s">
        <v>737</v>
      </c>
      <c r="G139" s="266" t="s">
        <v>589</v>
      </c>
      <c r="H139" s="457" t="s">
        <v>19</v>
      </c>
      <c r="I139" s="264" t="s">
        <v>738</v>
      </c>
      <c r="J139" s="426" t="s">
        <v>568</v>
      </c>
      <c r="K139" s="160"/>
    </row>
    <row r="140" spans="1:11" ht="22.5" customHeight="1" x14ac:dyDescent="0.2">
      <c r="A140" s="426"/>
      <c r="B140" s="427"/>
      <c r="C140" s="435"/>
      <c r="D140" s="435"/>
      <c r="E140" s="435"/>
      <c r="F140" s="265" t="s">
        <v>739</v>
      </c>
      <c r="G140" s="266" t="s">
        <v>589</v>
      </c>
      <c r="H140" s="457"/>
      <c r="I140" s="264" t="s">
        <v>738</v>
      </c>
      <c r="J140" s="426"/>
      <c r="K140" s="160"/>
    </row>
    <row r="141" spans="1:11" ht="77.25" customHeight="1" x14ac:dyDescent="0.2">
      <c r="A141" s="426">
        <v>77</v>
      </c>
      <c r="B141" s="445" t="str">
        <f>'3 Мероприятия (результаты)'!B115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141" s="426" t="s">
        <v>640</v>
      </c>
      <c r="D141" s="428" t="str">
        <f>'3 Мероприятия (результаты)'!D115</f>
        <v>кв.метров</v>
      </c>
      <c r="E141" s="428" t="s">
        <v>559</v>
      </c>
      <c r="F141" s="265" t="s">
        <v>740</v>
      </c>
      <c r="G141" s="266" t="s">
        <v>589</v>
      </c>
      <c r="H141" s="457" t="s">
        <v>19</v>
      </c>
      <c r="I141" s="264" t="s">
        <v>741</v>
      </c>
      <c r="J141" s="426" t="s">
        <v>568</v>
      </c>
    </row>
    <row r="142" spans="1:11" ht="89.25" x14ac:dyDescent="0.2">
      <c r="A142" s="426"/>
      <c r="B142" s="445"/>
      <c r="C142" s="426"/>
      <c r="D142" s="428"/>
      <c r="E142" s="428"/>
      <c r="F142" s="265" t="s">
        <v>742</v>
      </c>
      <c r="G142" s="266" t="s">
        <v>589</v>
      </c>
      <c r="H142" s="457"/>
      <c r="I142" s="264" t="s">
        <v>741</v>
      </c>
      <c r="J142" s="426"/>
    </row>
    <row r="143" spans="1:11" ht="216.75" x14ac:dyDescent="0.2">
      <c r="A143" s="261">
        <v>78</v>
      </c>
      <c r="B143" s="266" t="str">
        <f>'3 Мероприятия (результаты)'!B116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143" s="261" t="s">
        <v>640</v>
      </c>
      <c r="D143" s="261" t="str">
        <f>'3 Мероприятия (результаты)'!D116</f>
        <v>единиц</v>
      </c>
      <c r="E143" s="262" t="s">
        <v>743</v>
      </c>
      <c r="F143" s="280" t="s">
        <v>744</v>
      </c>
      <c r="G143" s="266" t="s">
        <v>589</v>
      </c>
      <c r="H143" s="282" t="s">
        <v>19</v>
      </c>
      <c r="I143" s="264" t="s">
        <v>745</v>
      </c>
      <c r="J143" s="261" t="s">
        <v>568</v>
      </c>
      <c r="K143" s="159"/>
    </row>
    <row r="144" spans="1:11" ht="63.75" x14ac:dyDescent="0.2">
      <c r="A144" s="261">
        <v>79</v>
      </c>
      <c r="B144" s="266" t="str">
        <f>'3 Мероприятия (результаты)'!B117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144" s="261" t="s">
        <v>640</v>
      </c>
      <c r="D144" s="261" t="str">
        <f>'3 Мероприятия (результаты)'!D117</f>
        <v>процентов</v>
      </c>
      <c r="E144" s="262" t="s">
        <v>734</v>
      </c>
      <c r="F144" s="280" t="s">
        <v>735</v>
      </c>
      <c r="G144" s="266" t="s">
        <v>589</v>
      </c>
      <c r="H144" s="282" t="s">
        <v>19</v>
      </c>
      <c r="I144" s="264" t="s">
        <v>746</v>
      </c>
      <c r="J144" s="261" t="s">
        <v>693</v>
      </c>
    </row>
    <row r="145" spans="1:10" ht="41.25" customHeight="1" x14ac:dyDescent="0.2">
      <c r="A145" s="426">
        <v>80</v>
      </c>
      <c r="B145" s="427" t="str">
        <f>'3 Мероприятия (результаты)'!B118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145" s="426" t="s">
        <v>640</v>
      </c>
      <c r="D145" s="426" t="str">
        <f>'3 Мероприятия (результаты)'!D118</f>
        <v>процентов</v>
      </c>
      <c r="E145" s="428" t="s">
        <v>559</v>
      </c>
      <c r="F145" s="265" t="s">
        <v>747</v>
      </c>
      <c r="G145" s="266" t="s">
        <v>589</v>
      </c>
      <c r="H145" s="457" t="s">
        <v>19</v>
      </c>
      <c r="I145" s="282" t="s">
        <v>573</v>
      </c>
      <c r="J145" s="426" t="s">
        <v>568</v>
      </c>
    </row>
    <row r="146" spans="1:10" ht="76.5" x14ac:dyDescent="0.2">
      <c r="A146" s="426"/>
      <c r="B146" s="427"/>
      <c r="C146" s="426"/>
      <c r="D146" s="426"/>
      <c r="E146" s="428"/>
      <c r="F146" s="265" t="s">
        <v>748</v>
      </c>
      <c r="G146" s="266" t="s">
        <v>589</v>
      </c>
      <c r="H146" s="457"/>
      <c r="I146" s="282" t="s">
        <v>573</v>
      </c>
      <c r="J146" s="426"/>
    </row>
    <row r="147" spans="1:10" ht="63.75" x14ac:dyDescent="0.2">
      <c r="A147" s="426">
        <v>81</v>
      </c>
      <c r="B147" s="427" t="str">
        <f>'3 Мероприятия (результаты)'!B119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147" s="426" t="s">
        <v>640</v>
      </c>
      <c r="D147" s="426" t="str">
        <f>'3 Мероприятия (результаты)'!D119</f>
        <v>процентов</v>
      </c>
      <c r="E147" s="428" t="s">
        <v>559</v>
      </c>
      <c r="F147" s="265" t="s">
        <v>749</v>
      </c>
      <c r="G147" s="266" t="s">
        <v>589</v>
      </c>
      <c r="H147" s="457" t="s">
        <v>19</v>
      </c>
      <c r="I147" s="282" t="s">
        <v>573</v>
      </c>
      <c r="J147" s="426" t="s">
        <v>568</v>
      </c>
    </row>
    <row r="148" spans="1:10" ht="51" x14ac:dyDescent="0.2">
      <c r="A148" s="426"/>
      <c r="B148" s="427"/>
      <c r="C148" s="426"/>
      <c r="D148" s="426"/>
      <c r="E148" s="428"/>
      <c r="F148" s="265" t="s">
        <v>750</v>
      </c>
      <c r="G148" s="266" t="s">
        <v>589</v>
      </c>
      <c r="H148" s="457"/>
      <c r="I148" s="282" t="s">
        <v>573</v>
      </c>
      <c r="J148" s="426"/>
    </row>
    <row r="149" spans="1:10" ht="63.75" x14ac:dyDescent="0.2">
      <c r="A149" s="426">
        <v>82</v>
      </c>
      <c r="B149" s="427" t="str">
        <f>'3 Мероприятия (результаты)'!B120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их порядок их предоставления, предусмотрен срок назначения 5 рабочих дней и менее"</v>
      </c>
      <c r="C149" s="426" t="s">
        <v>640</v>
      </c>
      <c r="D149" s="426" t="str">
        <f>'3 Мероприятия (результаты)'!D120</f>
        <v>процентов</v>
      </c>
      <c r="E149" s="428" t="s">
        <v>559</v>
      </c>
      <c r="F149" s="265" t="s">
        <v>749</v>
      </c>
      <c r="G149" s="266" t="s">
        <v>589</v>
      </c>
      <c r="H149" s="457" t="s">
        <v>19</v>
      </c>
      <c r="I149" s="282" t="s">
        <v>573</v>
      </c>
      <c r="J149" s="426" t="s">
        <v>568</v>
      </c>
    </row>
    <row r="150" spans="1:10" ht="63.75" x14ac:dyDescent="0.2">
      <c r="A150" s="426"/>
      <c r="B150" s="427"/>
      <c r="C150" s="426"/>
      <c r="D150" s="426"/>
      <c r="E150" s="428"/>
      <c r="F150" s="265" t="s">
        <v>751</v>
      </c>
      <c r="G150" s="266" t="s">
        <v>589</v>
      </c>
      <c r="H150" s="457"/>
      <c r="I150" s="282" t="s">
        <v>573</v>
      </c>
      <c r="J150" s="426"/>
    </row>
    <row r="151" spans="1:10" ht="67.5" customHeight="1" x14ac:dyDescent="0.2">
      <c r="A151" s="426">
        <v>83</v>
      </c>
      <c r="B151" s="427" t="str">
        <f>'3 Мероприятия (результаты)'!B121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151" s="426" t="s">
        <v>640</v>
      </c>
      <c r="D151" s="426" t="str">
        <f>'3 Мероприятия (результаты)'!D121</f>
        <v>процентов</v>
      </c>
      <c r="E151" s="428" t="s">
        <v>559</v>
      </c>
      <c r="F151" s="265" t="s">
        <v>752</v>
      </c>
      <c r="G151" s="266" t="s">
        <v>589</v>
      </c>
      <c r="H151" s="457" t="s">
        <v>19</v>
      </c>
      <c r="I151" s="282" t="s">
        <v>573</v>
      </c>
      <c r="J151" s="426" t="s">
        <v>568</v>
      </c>
    </row>
    <row r="152" spans="1:10" ht="63.75" x14ac:dyDescent="0.2">
      <c r="A152" s="426"/>
      <c r="B152" s="427"/>
      <c r="C152" s="426"/>
      <c r="D152" s="426"/>
      <c r="E152" s="428"/>
      <c r="F152" s="265" t="s">
        <v>753</v>
      </c>
      <c r="G152" s="266" t="s">
        <v>589</v>
      </c>
      <c r="H152" s="457"/>
      <c r="I152" s="282" t="s">
        <v>573</v>
      </c>
      <c r="J152" s="426"/>
    </row>
    <row r="153" spans="1:10" ht="76.5" x14ac:dyDescent="0.2">
      <c r="A153" s="426">
        <v>84</v>
      </c>
      <c r="B153" s="427" t="str">
        <f>'3 Мероприятия (результаты)'!B122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153" s="426" t="s">
        <v>640</v>
      </c>
      <c r="D153" s="426" t="str">
        <f>'3 Мероприятия (результаты)'!D122</f>
        <v>процентов</v>
      </c>
      <c r="E153" s="428" t="s">
        <v>559</v>
      </c>
      <c r="F153" s="265" t="s">
        <v>754</v>
      </c>
      <c r="G153" s="266" t="s">
        <v>589</v>
      </c>
      <c r="H153" s="457" t="s">
        <v>19</v>
      </c>
      <c r="I153" s="282" t="s">
        <v>573</v>
      </c>
      <c r="J153" s="426" t="s">
        <v>568</v>
      </c>
    </row>
    <row r="154" spans="1:10" ht="178.5" x14ac:dyDescent="0.2">
      <c r="A154" s="426"/>
      <c r="B154" s="427"/>
      <c r="C154" s="426"/>
      <c r="D154" s="426"/>
      <c r="E154" s="428"/>
      <c r="F154" s="265" t="s">
        <v>755</v>
      </c>
      <c r="G154" s="266" t="s">
        <v>589</v>
      </c>
      <c r="H154" s="457"/>
      <c r="I154" s="282" t="s">
        <v>573</v>
      </c>
      <c r="J154" s="426"/>
    </row>
    <row r="155" spans="1:10" ht="51" customHeight="1" x14ac:dyDescent="0.2">
      <c r="A155" s="426">
        <v>85</v>
      </c>
      <c r="B155" s="427" t="str">
        <f>'3 Мероприятия (результаты)'!B123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155" s="426" t="s">
        <v>640</v>
      </c>
      <c r="D155" s="426" t="str">
        <f>'3 Мероприятия (результаты)'!D123</f>
        <v>процентов</v>
      </c>
      <c r="E155" s="428" t="s">
        <v>559</v>
      </c>
      <c r="F155" s="265" t="s">
        <v>756</v>
      </c>
      <c r="G155" s="266" t="s">
        <v>589</v>
      </c>
      <c r="H155" s="457" t="s">
        <v>19</v>
      </c>
      <c r="I155" s="282" t="s">
        <v>573</v>
      </c>
      <c r="J155" s="426" t="s">
        <v>568</v>
      </c>
    </row>
    <row r="156" spans="1:10" ht="51" x14ac:dyDescent="0.2">
      <c r="A156" s="426"/>
      <c r="B156" s="427"/>
      <c r="C156" s="426"/>
      <c r="D156" s="426"/>
      <c r="E156" s="428"/>
      <c r="F156" s="265" t="s">
        <v>757</v>
      </c>
      <c r="G156" s="266" t="s">
        <v>589</v>
      </c>
      <c r="H156" s="457"/>
      <c r="I156" s="282" t="s">
        <v>573</v>
      </c>
      <c r="J156" s="426"/>
    </row>
    <row r="157" spans="1:10" ht="76.5" customHeight="1" x14ac:dyDescent="0.2">
      <c r="A157" s="426">
        <v>86</v>
      </c>
      <c r="B157" s="427" t="str">
        <f>'3 Мероприятия (результаты)'!B124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157" s="426" t="s">
        <v>640</v>
      </c>
      <c r="D157" s="426" t="str">
        <f>'3 Мероприятия (результаты)'!D124</f>
        <v>процентов</v>
      </c>
      <c r="E157" s="428" t="s">
        <v>559</v>
      </c>
      <c r="F157" s="265" t="s">
        <v>758</v>
      </c>
      <c r="G157" s="266" t="s">
        <v>589</v>
      </c>
      <c r="H157" s="457" t="s">
        <v>19</v>
      </c>
      <c r="I157" s="282" t="s">
        <v>573</v>
      </c>
      <c r="J157" s="426" t="s">
        <v>568</v>
      </c>
    </row>
    <row r="158" spans="1:10" ht="38.25" x14ac:dyDescent="0.2">
      <c r="A158" s="426"/>
      <c r="B158" s="427"/>
      <c r="C158" s="426"/>
      <c r="D158" s="426"/>
      <c r="E158" s="428"/>
      <c r="F158" s="265" t="s">
        <v>759</v>
      </c>
      <c r="G158" s="266" t="s">
        <v>589</v>
      </c>
      <c r="H158" s="457"/>
      <c r="I158" s="282" t="s">
        <v>573</v>
      </c>
      <c r="J158" s="426"/>
    </row>
    <row r="159" spans="1:10" ht="66.75" customHeight="1" x14ac:dyDescent="0.2">
      <c r="A159" s="426">
        <v>87</v>
      </c>
      <c r="B159" s="427" t="str">
        <f>'3 Мероприятия (результаты)'!B125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159" s="426" t="s">
        <v>640</v>
      </c>
      <c r="D159" s="426" t="str">
        <f>'3 Мероприятия (результаты)'!D125</f>
        <v>процентов</v>
      </c>
      <c r="E159" s="428" t="s">
        <v>760</v>
      </c>
      <c r="F159" s="267" t="s">
        <v>761</v>
      </c>
      <c r="G159" s="266" t="s">
        <v>589</v>
      </c>
      <c r="H159" s="457" t="s">
        <v>19</v>
      </c>
      <c r="I159" s="282" t="s">
        <v>762</v>
      </c>
      <c r="J159" s="426" t="s">
        <v>568</v>
      </c>
    </row>
    <row r="160" spans="1:10" ht="89.25" x14ac:dyDescent="0.2">
      <c r="A160" s="426"/>
      <c r="B160" s="427"/>
      <c r="C160" s="426"/>
      <c r="D160" s="426"/>
      <c r="E160" s="428"/>
      <c r="F160" s="267" t="s">
        <v>763</v>
      </c>
      <c r="G160" s="266" t="s">
        <v>589</v>
      </c>
      <c r="H160" s="457"/>
      <c r="I160" s="282" t="s">
        <v>762</v>
      </c>
      <c r="J160" s="426"/>
    </row>
    <row r="161" spans="1:10" ht="51" x14ac:dyDescent="0.2">
      <c r="A161" s="426"/>
      <c r="B161" s="427"/>
      <c r="C161" s="426"/>
      <c r="D161" s="435"/>
      <c r="E161" s="435"/>
      <c r="F161" s="265" t="s">
        <v>764</v>
      </c>
      <c r="G161" s="266" t="s">
        <v>589</v>
      </c>
      <c r="H161" s="457"/>
      <c r="I161" s="282" t="s">
        <v>762</v>
      </c>
      <c r="J161" s="426"/>
    </row>
    <row r="162" spans="1:10" ht="102" x14ac:dyDescent="0.2">
      <c r="A162" s="426">
        <v>88</v>
      </c>
      <c r="B162" s="427" t="str">
        <f>'3 Мероприятия (результаты)'!B126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162" s="426" t="s">
        <v>640</v>
      </c>
      <c r="D162" s="426" t="str">
        <f>'3 Мероприятия (результаты)'!D126</f>
        <v>процентов</v>
      </c>
      <c r="E162" s="428" t="s">
        <v>559</v>
      </c>
      <c r="F162" s="265" t="s">
        <v>765</v>
      </c>
      <c r="G162" s="266" t="s">
        <v>589</v>
      </c>
      <c r="H162" s="457" t="s">
        <v>19</v>
      </c>
      <c r="I162" s="282" t="s">
        <v>573</v>
      </c>
      <c r="J162" s="426" t="s">
        <v>568</v>
      </c>
    </row>
    <row r="163" spans="1:10" ht="114.75" x14ac:dyDescent="0.2">
      <c r="A163" s="426"/>
      <c r="B163" s="427"/>
      <c r="C163" s="426"/>
      <c r="D163" s="435"/>
      <c r="E163" s="435"/>
      <c r="F163" s="265" t="s">
        <v>766</v>
      </c>
      <c r="G163" s="266" t="s">
        <v>589</v>
      </c>
      <c r="H163" s="457"/>
      <c r="I163" s="282" t="s">
        <v>573</v>
      </c>
      <c r="J163" s="426"/>
    </row>
    <row r="164" spans="1:10" ht="51" x14ac:dyDescent="0.2">
      <c r="A164" s="261">
        <v>89</v>
      </c>
      <c r="B164" s="266" t="str">
        <f>'3 Мероприятия (результаты)'!B129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164" s="261" t="s">
        <v>640</v>
      </c>
      <c r="D164" s="261" t="str">
        <f>'3 Мероприятия (результаты)'!D129</f>
        <v>тысяч человек</v>
      </c>
      <c r="E164" s="284" t="s">
        <v>767</v>
      </c>
      <c r="F164" s="280" t="s">
        <v>768</v>
      </c>
      <c r="G164" s="267" t="s">
        <v>589</v>
      </c>
      <c r="H164" s="264" t="s">
        <v>19</v>
      </c>
      <c r="I164" s="282" t="s">
        <v>573</v>
      </c>
      <c r="J164" s="261" t="s">
        <v>568</v>
      </c>
    </row>
    <row r="165" spans="1:10" ht="89.25" x14ac:dyDescent="0.2">
      <c r="A165" s="426">
        <v>90</v>
      </c>
      <c r="B165" s="427" t="str">
        <f>'3 Мероприятия (результаты)'!B130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165" s="426" t="s">
        <v>640</v>
      </c>
      <c r="D165" s="426" t="str">
        <f>'3 Мероприятия (результаты)'!D130</f>
        <v>процентов</v>
      </c>
      <c r="E165" s="428" t="s">
        <v>559</v>
      </c>
      <c r="F165" s="265" t="s">
        <v>769</v>
      </c>
      <c r="G165" s="267" t="s">
        <v>589</v>
      </c>
      <c r="H165" s="437" t="s">
        <v>19</v>
      </c>
      <c r="I165" s="264" t="s">
        <v>770</v>
      </c>
      <c r="J165" s="426" t="s">
        <v>568</v>
      </c>
    </row>
    <row r="166" spans="1:10" ht="51" x14ac:dyDescent="0.2">
      <c r="A166" s="426"/>
      <c r="B166" s="427"/>
      <c r="C166" s="426"/>
      <c r="D166" s="426"/>
      <c r="E166" s="428"/>
      <c r="F166" s="265" t="s">
        <v>771</v>
      </c>
      <c r="G166" s="267" t="s">
        <v>589</v>
      </c>
      <c r="H166" s="437"/>
      <c r="I166" s="264" t="s">
        <v>772</v>
      </c>
      <c r="J166" s="426"/>
    </row>
    <row r="167" spans="1:10" ht="76.5" x14ac:dyDescent="0.2">
      <c r="A167" s="261">
        <v>91</v>
      </c>
      <c r="B167" s="266" t="str">
        <f>'3 Мероприятия (результаты)'!B131</f>
        <v>Результат "Количество модернизированных объектов инфраструктуры, предназначенных для отдыха детей и их оздоровления"</v>
      </c>
      <c r="C167" s="261" t="s">
        <v>640</v>
      </c>
      <c r="D167" s="261" t="str">
        <f>'3 Мероприятия (результаты)'!D131</f>
        <v>единиц</v>
      </c>
      <c r="E167" s="262" t="s">
        <v>773</v>
      </c>
      <c r="F167" s="262" t="s">
        <v>774</v>
      </c>
      <c r="G167" s="267" t="s">
        <v>589</v>
      </c>
      <c r="H167" s="264" t="s">
        <v>775</v>
      </c>
      <c r="I167" s="264" t="s">
        <v>607</v>
      </c>
      <c r="J167" s="261" t="s">
        <v>568</v>
      </c>
    </row>
    <row r="168" spans="1:10" x14ac:dyDescent="0.2">
      <c r="A168" s="285"/>
      <c r="B168" s="458" t="s">
        <v>776</v>
      </c>
      <c r="C168" s="458"/>
      <c r="D168" s="458"/>
      <c r="E168" s="458"/>
      <c r="F168" s="458"/>
      <c r="G168" s="458"/>
      <c r="H168" s="458"/>
      <c r="I168" s="458"/>
      <c r="J168" s="458"/>
    </row>
    <row r="169" spans="1:10" x14ac:dyDescent="0.2">
      <c r="A169" s="285"/>
      <c r="B169" s="285"/>
      <c r="C169" s="286"/>
      <c r="D169" s="286"/>
      <c r="E169" s="287"/>
      <c r="F169" s="288"/>
      <c r="G169" s="285"/>
      <c r="H169" s="289"/>
      <c r="I169" s="289"/>
      <c r="J169" s="285"/>
    </row>
    <row r="170" spans="1:10" x14ac:dyDescent="0.2">
      <c r="A170" s="285"/>
      <c r="B170" s="285"/>
      <c r="C170" s="286"/>
      <c r="D170" s="286"/>
      <c r="E170" s="287"/>
      <c r="F170" s="288"/>
      <c r="G170" s="285"/>
      <c r="H170" s="289"/>
      <c r="I170" s="289"/>
      <c r="J170" s="285"/>
    </row>
  </sheetData>
  <customSheetViews>
    <customSheetView guid="{F180D41F-39FE-4EA2-9EE9-97DC00584AD7}" scale="70" showPageBreaks="1" fitToPage="1" printArea="1" view="pageBreakPreview">
      <pane xSplit="4" ySplit="5" topLeftCell="E6" activePane="bottomRight" state="frozen"/>
      <selection pane="bottomRight" activeCell="E6" sqref="E6"/>
      <pageMargins left="0.51181102362204722" right="0.51181102362204722" top="0.35433070866141736" bottom="0.35433070866141736" header="0.31496062992125984" footer="0.31496062992125984"/>
      <pageSetup paperSize="9" scale="63" fitToHeight="0" orientation="landscape" r:id="rId1"/>
    </customSheetView>
    <customSheetView guid="{A2977851-3B80-4498-9AB5-18B18897B622}" scale="70" showPageBreaks="1" fitToPage="1" printArea="1" view="pageBreakPreview">
      <pane xSplit="4" ySplit="5" topLeftCell="E6" activePane="bottomRight" state="frozen"/>
      <selection pane="bottomRight" activeCell="E6" sqref="E6"/>
      <pageMargins left="0.51181102362204722" right="0.51181102362204722" top="0.35433070866141736" bottom="0.35433070866141736" header="0.31496062992125984" footer="0.31496062992125984"/>
      <pageSetup paperSize="9" scale="63" fitToHeight="0" orientation="landscape" r:id="rId2"/>
    </customSheetView>
    <customSheetView guid="{115C465B-3F01-4231-8C34-487E17311F2B}" scale="70" showPageBreaks="1" fitToPage="1" printArea="1" view="pageBreakPreview">
      <pane xSplit="4" ySplit="5" topLeftCell="E6" activePane="bottomRight" state="frozen"/>
      <selection pane="bottomRight" activeCell="E6" sqref="E6"/>
      <pageMargins left="0.51181102362204722" right="0.51181102362204722" top="0.35433070866141736" bottom="0.35433070866141736" header="0.31496062992125984" footer="0.31496062992125984"/>
      <pageSetup paperSize="9" scale="63" fitToHeight="0" orientation="landscape" r:id="rId3"/>
    </customSheetView>
  </customSheetViews>
  <mergeCells count="412">
    <mergeCell ref="A165:A166"/>
    <mergeCell ref="B165:B166"/>
    <mergeCell ref="C165:C166"/>
    <mergeCell ref="D165:D166"/>
    <mergeCell ref="E165:E166"/>
    <mergeCell ref="H165:H166"/>
    <mergeCell ref="J165:J166"/>
    <mergeCell ref="B168:J168"/>
    <mergeCell ref="A159:A161"/>
    <mergeCell ref="B159:B161"/>
    <mergeCell ref="C159:C161"/>
    <mergeCell ref="D159:D161"/>
    <mergeCell ref="E159:E161"/>
    <mergeCell ref="H159:H161"/>
    <mergeCell ref="J159:J161"/>
    <mergeCell ref="A162:A163"/>
    <mergeCell ref="B162:B163"/>
    <mergeCell ref="C162:C163"/>
    <mergeCell ref="D162:D163"/>
    <mergeCell ref="E162:E163"/>
    <mergeCell ref="H162:H163"/>
    <mergeCell ref="J162:J163"/>
    <mergeCell ref="A155:A156"/>
    <mergeCell ref="B155:B156"/>
    <mergeCell ref="C155:C156"/>
    <mergeCell ref="D155:D156"/>
    <mergeCell ref="E155:E156"/>
    <mergeCell ref="H155:H156"/>
    <mergeCell ref="J155:J156"/>
    <mergeCell ref="A157:A158"/>
    <mergeCell ref="B157:B158"/>
    <mergeCell ref="C157:C158"/>
    <mergeCell ref="D157:D158"/>
    <mergeCell ref="E157:E158"/>
    <mergeCell ref="H157:H158"/>
    <mergeCell ref="J157:J158"/>
    <mergeCell ref="A151:A152"/>
    <mergeCell ref="B151:B152"/>
    <mergeCell ref="C151:C152"/>
    <mergeCell ref="D151:D152"/>
    <mergeCell ref="E151:E152"/>
    <mergeCell ref="H151:H152"/>
    <mergeCell ref="J151:J152"/>
    <mergeCell ref="A153:A154"/>
    <mergeCell ref="B153:B154"/>
    <mergeCell ref="C153:C154"/>
    <mergeCell ref="D153:D154"/>
    <mergeCell ref="E153:E154"/>
    <mergeCell ref="H153:H154"/>
    <mergeCell ref="J153:J154"/>
    <mergeCell ref="A147:A148"/>
    <mergeCell ref="B147:B148"/>
    <mergeCell ref="C147:C148"/>
    <mergeCell ref="D147:D148"/>
    <mergeCell ref="E147:E148"/>
    <mergeCell ref="H147:H148"/>
    <mergeCell ref="J147:J148"/>
    <mergeCell ref="A149:A150"/>
    <mergeCell ref="B149:B150"/>
    <mergeCell ref="C149:C150"/>
    <mergeCell ref="D149:D150"/>
    <mergeCell ref="E149:E150"/>
    <mergeCell ref="H149:H150"/>
    <mergeCell ref="J149:J150"/>
    <mergeCell ref="A141:A142"/>
    <mergeCell ref="B141:B142"/>
    <mergeCell ref="C141:C142"/>
    <mergeCell ref="D141:D142"/>
    <mergeCell ref="E141:E142"/>
    <mergeCell ref="H141:H142"/>
    <mergeCell ref="J141:J142"/>
    <mergeCell ref="A145:A146"/>
    <mergeCell ref="B145:B146"/>
    <mergeCell ref="C145:C146"/>
    <mergeCell ref="D145:D146"/>
    <mergeCell ref="E145:E146"/>
    <mergeCell ref="H145:H146"/>
    <mergeCell ref="J145:J146"/>
    <mergeCell ref="A132:J132"/>
    <mergeCell ref="A134:A135"/>
    <mergeCell ref="B134:B135"/>
    <mergeCell ref="C134:C135"/>
    <mergeCell ref="D134:D135"/>
    <mergeCell ref="E134:E135"/>
    <mergeCell ref="H134:H135"/>
    <mergeCell ref="A138:J138"/>
    <mergeCell ref="A139:A140"/>
    <mergeCell ref="B139:B140"/>
    <mergeCell ref="C139:C140"/>
    <mergeCell ref="D139:D140"/>
    <mergeCell ref="E139:E140"/>
    <mergeCell ref="H139:H140"/>
    <mergeCell ref="J139:J140"/>
    <mergeCell ref="A123:A124"/>
    <mergeCell ref="B123:B124"/>
    <mergeCell ref="C123:C124"/>
    <mergeCell ref="D123:D124"/>
    <mergeCell ref="E123:E124"/>
    <mergeCell ref="H123:H124"/>
    <mergeCell ref="J123:J124"/>
    <mergeCell ref="A125:A126"/>
    <mergeCell ref="B125:B126"/>
    <mergeCell ref="C125:C126"/>
    <mergeCell ref="D125:D126"/>
    <mergeCell ref="E125:E126"/>
    <mergeCell ref="J125:J126"/>
    <mergeCell ref="A117:A118"/>
    <mergeCell ref="B117:B118"/>
    <mergeCell ref="C117:C118"/>
    <mergeCell ref="D117:D118"/>
    <mergeCell ref="E117:E118"/>
    <mergeCell ref="H117:H118"/>
    <mergeCell ref="J117:J118"/>
    <mergeCell ref="A119:J119"/>
    <mergeCell ref="A120:A121"/>
    <mergeCell ref="B120:B121"/>
    <mergeCell ref="C120:C121"/>
    <mergeCell ref="D120:D121"/>
    <mergeCell ref="E120:E121"/>
    <mergeCell ref="H120:H121"/>
    <mergeCell ref="J120:J121"/>
    <mergeCell ref="A113:A114"/>
    <mergeCell ref="B113:B114"/>
    <mergeCell ref="C113:C114"/>
    <mergeCell ref="D113:D114"/>
    <mergeCell ref="E113:E114"/>
    <mergeCell ref="H113:H114"/>
    <mergeCell ref="J113:J114"/>
    <mergeCell ref="A115:A116"/>
    <mergeCell ref="B115:B116"/>
    <mergeCell ref="C115:C116"/>
    <mergeCell ref="D115:D116"/>
    <mergeCell ref="E115:E116"/>
    <mergeCell ref="H115:H116"/>
    <mergeCell ref="I115:I116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A110:A111"/>
    <mergeCell ref="B110:B111"/>
    <mergeCell ref="C110:C111"/>
    <mergeCell ref="D110:D111"/>
    <mergeCell ref="E110:E111"/>
    <mergeCell ref="A104:J104"/>
    <mergeCell ref="A106:A107"/>
    <mergeCell ref="B106:B107"/>
    <mergeCell ref="C106:C107"/>
    <mergeCell ref="D106:D107"/>
    <mergeCell ref="E106:E107"/>
    <mergeCell ref="H106:H107"/>
    <mergeCell ref="I106:I107"/>
    <mergeCell ref="J106:J107"/>
    <mergeCell ref="A99:A100"/>
    <mergeCell ref="B99:B100"/>
    <mergeCell ref="C99:C100"/>
    <mergeCell ref="D99:D100"/>
    <mergeCell ref="E99:E100"/>
    <mergeCell ref="H99:H100"/>
    <mergeCell ref="J99:J100"/>
    <mergeCell ref="A101:A102"/>
    <mergeCell ref="B101:B102"/>
    <mergeCell ref="C101:C102"/>
    <mergeCell ref="D101:D102"/>
    <mergeCell ref="E101:E102"/>
    <mergeCell ref="H101:H102"/>
    <mergeCell ref="J101:J102"/>
    <mergeCell ref="A95:A96"/>
    <mergeCell ref="B95:B96"/>
    <mergeCell ref="C95:C96"/>
    <mergeCell ref="D95:D96"/>
    <mergeCell ref="E95:E96"/>
    <mergeCell ref="H95:H96"/>
    <mergeCell ref="J95:J96"/>
    <mergeCell ref="A97:A98"/>
    <mergeCell ref="B97:B98"/>
    <mergeCell ref="C97:C98"/>
    <mergeCell ref="D97:D98"/>
    <mergeCell ref="E97:E98"/>
    <mergeCell ref="H97:H98"/>
    <mergeCell ref="J97:J98"/>
    <mergeCell ref="A88:A89"/>
    <mergeCell ref="B88:B89"/>
    <mergeCell ref="C88:C89"/>
    <mergeCell ref="D88:D89"/>
    <mergeCell ref="E88:E89"/>
    <mergeCell ref="H88:H89"/>
    <mergeCell ref="J88:J89"/>
    <mergeCell ref="A93:A94"/>
    <mergeCell ref="B93:B94"/>
    <mergeCell ref="C93:C94"/>
    <mergeCell ref="D93:D94"/>
    <mergeCell ref="E93:E94"/>
    <mergeCell ref="H93:H94"/>
    <mergeCell ref="J93:J94"/>
    <mergeCell ref="A83:A84"/>
    <mergeCell ref="B83:B84"/>
    <mergeCell ref="C83:C84"/>
    <mergeCell ref="D83:D84"/>
    <mergeCell ref="E83:E84"/>
    <mergeCell ref="H83:H84"/>
    <mergeCell ref="J83:J84"/>
    <mergeCell ref="A85:A86"/>
    <mergeCell ref="B85:B86"/>
    <mergeCell ref="C85:C86"/>
    <mergeCell ref="D85:D86"/>
    <mergeCell ref="E85:E86"/>
    <mergeCell ref="H85:H86"/>
    <mergeCell ref="J85:J86"/>
    <mergeCell ref="A78:A79"/>
    <mergeCell ref="B78:B79"/>
    <mergeCell ref="C78:C79"/>
    <mergeCell ref="D78:D79"/>
    <mergeCell ref="E78:E79"/>
    <mergeCell ref="H78:H79"/>
    <mergeCell ref="J78:J79"/>
    <mergeCell ref="A80:A82"/>
    <mergeCell ref="B80:B82"/>
    <mergeCell ref="C80:C82"/>
    <mergeCell ref="D80:D82"/>
    <mergeCell ref="E80:E82"/>
    <mergeCell ref="H80:H82"/>
    <mergeCell ref="A74:A75"/>
    <mergeCell ref="B74:B75"/>
    <mergeCell ref="C74:C75"/>
    <mergeCell ref="D74:D75"/>
    <mergeCell ref="E74:E75"/>
    <mergeCell ref="H74:H75"/>
    <mergeCell ref="J74:J75"/>
    <mergeCell ref="A76:A77"/>
    <mergeCell ref="B76:B77"/>
    <mergeCell ref="C76:C77"/>
    <mergeCell ref="D76:D77"/>
    <mergeCell ref="E76:E77"/>
    <mergeCell ref="H76:H77"/>
    <mergeCell ref="J76:J77"/>
    <mergeCell ref="A70:A71"/>
    <mergeCell ref="B70:B71"/>
    <mergeCell ref="C70:C71"/>
    <mergeCell ref="D70:D71"/>
    <mergeCell ref="E70:E71"/>
    <mergeCell ref="H70:H71"/>
    <mergeCell ref="J70:J71"/>
    <mergeCell ref="A72:A73"/>
    <mergeCell ref="B72:B73"/>
    <mergeCell ref="C72:C73"/>
    <mergeCell ref="D72:D73"/>
    <mergeCell ref="E72:E73"/>
    <mergeCell ref="J72:J73"/>
    <mergeCell ref="A65:A66"/>
    <mergeCell ref="B65:B66"/>
    <mergeCell ref="C65:C66"/>
    <mergeCell ref="D65:D66"/>
    <mergeCell ref="E65:E66"/>
    <mergeCell ref="H65:H66"/>
    <mergeCell ref="J65:J66"/>
    <mergeCell ref="A68:A69"/>
    <mergeCell ref="B68:B69"/>
    <mergeCell ref="C68:C69"/>
    <mergeCell ref="D68:D69"/>
    <mergeCell ref="E68:E69"/>
    <mergeCell ref="H68:H69"/>
    <mergeCell ref="J68:J69"/>
    <mergeCell ref="A61:A62"/>
    <mergeCell ref="B61:B62"/>
    <mergeCell ref="C61:C62"/>
    <mergeCell ref="D61:D62"/>
    <mergeCell ref="E61:E62"/>
    <mergeCell ref="H61:H62"/>
    <mergeCell ref="J61:J62"/>
    <mergeCell ref="A63:A64"/>
    <mergeCell ref="B63:B64"/>
    <mergeCell ref="C63:C64"/>
    <mergeCell ref="D63:D64"/>
    <mergeCell ref="E63:E64"/>
    <mergeCell ref="H63:H64"/>
    <mergeCell ref="J63:J64"/>
    <mergeCell ref="A57:A58"/>
    <mergeCell ref="B57:B58"/>
    <mergeCell ref="C57:C58"/>
    <mergeCell ref="D57:D58"/>
    <mergeCell ref="E57:E58"/>
    <mergeCell ref="J57:J58"/>
    <mergeCell ref="A59:A60"/>
    <mergeCell ref="B59:B60"/>
    <mergeCell ref="C59:C60"/>
    <mergeCell ref="D59:D60"/>
    <mergeCell ref="E59:E60"/>
    <mergeCell ref="H59:H60"/>
    <mergeCell ref="J59:J60"/>
    <mergeCell ref="A53:A54"/>
    <mergeCell ref="B53:B54"/>
    <mergeCell ref="C53:C54"/>
    <mergeCell ref="D53:D54"/>
    <mergeCell ref="E53:E54"/>
    <mergeCell ref="H53:H54"/>
    <mergeCell ref="J53:J54"/>
    <mergeCell ref="A55:A56"/>
    <mergeCell ref="B55:B56"/>
    <mergeCell ref="C55:C56"/>
    <mergeCell ref="D55:D56"/>
    <mergeCell ref="E55:E56"/>
    <mergeCell ref="J55:J56"/>
    <mergeCell ref="A46:A47"/>
    <mergeCell ref="B46:B47"/>
    <mergeCell ref="C46:C47"/>
    <mergeCell ref="D46:D47"/>
    <mergeCell ref="E46:E47"/>
    <mergeCell ref="H46:H47"/>
    <mergeCell ref="J46:J47"/>
    <mergeCell ref="A50:J50"/>
    <mergeCell ref="A51:A52"/>
    <mergeCell ref="B51:B52"/>
    <mergeCell ref="C51:C52"/>
    <mergeCell ref="D51:D52"/>
    <mergeCell ref="E51:E52"/>
    <mergeCell ref="H51:H52"/>
    <mergeCell ref="A32:A33"/>
    <mergeCell ref="B32:B33"/>
    <mergeCell ref="C32:C33"/>
    <mergeCell ref="D32:D33"/>
    <mergeCell ref="E32:E33"/>
    <mergeCell ref="H32:H33"/>
    <mergeCell ref="A36:J36"/>
    <mergeCell ref="A42:J42"/>
    <mergeCell ref="A44:A45"/>
    <mergeCell ref="B44:B45"/>
    <mergeCell ref="C44:C45"/>
    <mergeCell ref="D44:D45"/>
    <mergeCell ref="E44:E45"/>
    <mergeCell ref="H44:H45"/>
    <mergeCell ref="J44:J45"/>
    <mergeCell ref="A27:A28"/>
    <mergeCell ref="B27:B28"/>
    <mergeCell ref="C27:C28"/>
    <mergeCell ref="D27:D28"/>
    <mergeCell ref="E27:E28"/>
    <mergeCell ref="H27:H28"/>
    <mergeCell ref="A30:A31"/>
    <mergeCell ref="B30:B31"/>
    <mergeCell ref="C30:C31"/>
    <mergeCell ref="D30:D31"/>
    <mergeCell ref="E30:E31"/>
    <mergeCell ref="H30:H31"/>
    <mergeCell ref="A23:A24"/>
    <mergeCell ref="B23:B24"/>
    <mergeCell ref="C23:C24"/>
    <mergeCell ref="D23:D24"/>
    <mergeCell ref="E23:E24"/>
    <mergeCell ref="H23:H24"/>
    <mergeCell ref="J23:J24"/>
    <mergeCell ref="A25:A26"/>
    <mergeCell ref="B25:B26"/>
    <mergeCell ref="C25:C26"/>
    <mergeCell ref="D25:D26"/>
    <mergeCell ref="E25:E26"/>
    <mergeCell ref="H25:H26"/>
    <mergeCell ref="J25:J26"/>
    <mergeCell ref="J16:J17"/>
    <mergeCell ref="A18:A19"/>
    <mergeCell ref="B18:B19"/>
    <mergeCell ref="C18:C19"/>
    <mergeCell ref="D18:D19"/>
    <mergeCell ref="E18:E19"/>
    <mergeCell ref="H18:H19"/>
    <mergeCell ref="J18:J19"/>
    <mergeCell ref="A21:A22"/>
    <mergeCell ref="B21:B22"/>
    <mergeCell ref="C21:C22"/>
    <mergeCell ref="D21:D22"/>
    <mergeCell ref="E21:E22"/>
    <mergeCell ref="H21:H22"/>
    <mergeCell ref="J21:J22"/>
    <mergeCell ref="A13:A15"/>
    <mergeCell ref="B13:B15"/>
    <mergeCell ref="C13:C15"/>
    <mergeCell ref="D13:D15"/>
    <mergeCell ref="E13:E15"/>
    <mergeCell ref="H13:H15"/>
    <mergeCell ref="A16:A17"/>
    <mergeCell ref="B16:B17"/>
    <mergeCell ref="C16:C17"/>
    <mergeCell ref="D16:D17"/>
    <mergeCell ref="E16:E17"/>
    <mergeCell ref="H16:H17"/>
    <mergeCell ref="A9:A10"/>
    <mergeCell ref="B9:B10"/>
    <mergeCell ref="C9:C10"/>
    <mergeCell ref="D9:D10"/>
    <mergeCell ref="E9:E10"/>
    <mergeCell ref="H9:H10"/>
    <mergeCell ref="J9:J10"/>
    <mergeCell ref="A11:A12"/>
    <mergeCell ref="B11:B12"/>
    <mergeCell ref="C11:C12"/>
    <mergeCell ref="D11:D12"/>
    <mergeCell ref="E11:E12"/>
    <mergeCell ref="H11:H12"/>
    <mergeCell ref="J11:J12"/>
    <mergeCell ref="H1:J1"/>
    <mergeCell ref="A3:J3"/>
    <mergeCell ref="A7:A8"/>
    <mergeCell ref="B7:B8"/>
    <mergeCell ref="C7:C8"/>
    <mergeCell ref="D7:D8"/>
    <mergeCell ref="E7:E8"/>
    <mergeCell ref="H7:H8"/>
    <mergeCell ref="J7:J8"/>
  </mergeCells>
  <pageMargins left="0.51181102362204722" right="0.51181102362204722" top="0.35433070866141736" bottom="0.35433070866141736" header="0.31496062992125984" footer="0.31496062992125984"/>
  <pageSetup paperSize="9" scale="63" fitToHeight="0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view="pageBreakPreview" topLeftCell="A235" workbookViewId="0">
      <selection activeCell="F98" sqref="F98:F99"/>
    </sheetView>
  </sheetViews>
  <sheetFormatPr defaultColWidth="9.140625" defaultRowHeight="15.75" x14ac:dyDescent="0.25"/>
  <cols>
    <col min="1" max="1" width="9.28515625" style="205" customWidth="1"/>
    <col min="2" max="2" width="12.42578125" style="164" customWidth="1"/>
    <col min="3" max="3" width="76.140625" style="164" customWidth="1"/>
    <col min="4" max="4" width="28.7109375" style="165" customWidth="1"/>
    <col min="5" max="5" width="68.42578125" style="164" customWidth="1"/>
    <col min="6" max="6" width="41.28515625" style="56" customWidth="1"/>
    <col min="7" max="16384" width="9.140625" style="56"/>
  </cols>
  <sheetData>
    <row r="1" spans="1:5" ht="66.75" customHeight="1" x14ac:dyDescent="0.25">
      <c r="A1" s="238"/>
      <c r="B1" s="239"/>
      <c r="C1" s="239"/>
      <c r="D1" s="240"/>
      <c r="E1" s="241" t="s">
        <v>1146</v>
      </c>
    </row>
    <row r="2" spans="1:5" x14ac:dyDescent="0.25">
      <c r="A2" s="238"/>
      <c r="B2" s="239"/>
      <c r="C2" s="239"/>
      <c r="D2" s="240"/>
      <c r="E2" s="239"/>
    </row>
    <row r="3" spans="1:5" ht="15" customHeight="1" x14ac:dyDescent="0.25">
      <c r="A3" s="467" t="s">
        <v>994</v>
      </c>
      <c r="B3" s="467"/>
      <c r="C3" s="467"/>
      <c r="D3" s="467"/>
      <c r="E3" s="467"/>
    </row>
    <row r="4" spans="1:5" x14ac:dyDescent="0.25">
      <c r="A4" s="238"/>
      <c r="B4" s="239"/>
      <c r="C4" s="239"/>
      <c r="D4" s="240"/>
      <c r="E4" s="239"/>
    </row>
    <row r="5" spans="1:5" ht="15.75" customHeight="1" x14ac:dyDescent="0.25">
      <c r="A5" s="468" t="s">
        <v>2</v>
      </c>
      <c r="B5" s="469" t="s">
        <v>777</v>
      </c>
      <c r="C5" s="470"/>
      <c r="D5" s="473" t="s">
        <v>778</v>
      </c>
      <c r="E5" s="242" t="s">
        <v>779</v>
      </c>
    </row>
    <row r="6" spans="1:5" ht="34.5" customHeight="1" x14ac:dyDescent="0.25">
      <c r="A6" s="468"/>
      <c r="B6" s="471"/>
      <c r="C6" s="472"/>
      <c r="D6" s="473"/>
      <c r="E6" s="243" t="s">
        <v>780</v>
      </c>
    </row>
    <row r="7" spans="1:5" x14ac:dyDescent="0.25">
      <c r="A7" s="244">
        <v>1</v>
      </c>
      <c r="B7" s="473">
        <v>2</v>
      </c>
      <c r="C7" s="474"/>
      <c r="D7" s="245">
        <v>3</v>
      </c>
      <c r="E7" s="243">
        <v>4</v>
      </c>
    </row>
    <row r="8" spans="1:5" ht="31.5" x14ac:dyDescent="0.25">
      <c r="A8" s="210" t="s">
        <v>382</v>
      </c>
      <c r="B8" s="475" t="s">
        <v>389</v>
      </c>
      <c r="C8" s="476"/>
      <c r="D8" s="477"/>
      <c r="E8" s="246" t="s">
        <v>781</v>
      </c>
    </row>
    <row r="9" spans="1:5" x14ac:dyDescent="0.25">
      <c r="A9" s="210" t="s">
        <v>54</v>
      </c>
      <c r="B9" s="478" t="s">
        <v>782</v>
      </c>
      <c r="C9" s="479"/>
      <c r="D9" s="479"/>
      <c r="E9" s="461"/>
    </row>
    <row r="10" spans="1:5" ht="30.75" customHeight="1" x14ac:dyDescent="0.25">
      <c r="A10" s="247" t="s">
        <v>783</v>
      </c>
      <c r="B10" s="475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10" s="476"/>
      <c r="D10" s="477"/>
      <c r="E10" s="248" t="s">
        <v>781</v>
      </c>
    </row>
    <row r="11" spans="1:5" ht="31.5" customHeight="1" x14ac:dyDescent="0.25">
      <c r="A11" s="211" t="s">
        <v>784</v>
      </c>
      <c r="B11" s="462" t="s">
        <v>785</v>
      </c>
      <c r="C11" s="463"/>
      <c r="D11" s="249">
        <v>45402</v>
      </c>
      <c r="E11" s="464" t="s">
        <v>786</v>
      </c>
    </row>
    <row r="12" spans="1:5" ht="31.5" customHeight="1" x14ac:dyDescent="0.25">
      <c r="A12" s="211" t="s">
        <v>787</v>
      </c>
      <c r="B12" s="465" t="s">
        <v>788</v>
      </c>
      <c r="C12" s="466"/>
      <c r="D12" s="236">
        <v>45493</v>
      </c>
      <c r="E12" s="464"/>
    </row>
    <row r="13" spans="1:5" ht="30.75" customHeight="1" x14ac:dyDescent="0.25">
      <c r="A13" s="211" t="s">
        <v>789</v>
      </c>
      <c r="B13" s="465" t="s">
        <v>790</v>
      </c>
      <c r="C13" s="466"/>
      <c r="D13" s="236">
        <v>45555</v>
      </c>
      <c r="E13" s="464"/>
    </row>
    <row r="14" spans="1:5" ht="32.25" customHeight="1" x14ac:dyDescent="0.25">
      <c r="A14" s="211" t="s">
        <v>791</v>
      </c>
      <c r="B14" s="465" t="s">
        <v>792</v>
      </c>
      <c r="C14" s="466"/>
      <c r="D14" s="236">
        <v>45585</v>
      </c>
      <c r="E14" s="464"/>
    </row>
    <row r="15" spans="1:5" ht="36" customHeight="1" x14ac:dyDescent="0.25">
      <c r="A15" s="211" t="s">
        <v>793</v>
      </c>
      <c r="B15" s="465" t="s">
        <v>794</v>
      </c>
      <c r="C15" s="466"/>
      <c r="D15" s="236">
        <v>45616</v>
      </c>
      <c r="E15" s="464"/>
    </row>
    <row r="16" spans="1:5" x14ac:dyDescent="0.25">
      <c r="A16" s="211" t="s">
        <v>795</v>
      </c>
      <c r="B16" s="480" t="s">
        <v>796</v>
      </c>
      <c r="C16" s="481"/>
      <c r="D16" s="233">
        <v>45654</v>
      </c>
      <c r="E16" s="464"/>
    </row>
    <row r="17" spans="1:5" ht="31.5" x14ac:dyDescent="0.25">
      <c r="A17" s="250" t="s">
        <v>797</v>
      </c>
      <c r="B17" s="459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лет"</v>
      </c>
      <c r="C17" s="460"/>
      <c r="D17" s="461"/>
      <c r="E17" s="248" t="s">
        <v>781</v>
      </c>
    </row>
    <row r="18" spans="1:5" ht="31.5" customHeight="1" x14ac:dyDescent="0.25">
      <c r="A18" s="211" t="s">
        <v>798</v>
      </c>
      <c r="B18" s="462" t="s">
        <v>785</v>
      </c>
      <c r="C18" s="463"/>
      <c r="D18" s="249">
        <v>45402</v>
      </c>
      <c r="E18" s="464" t="s">
        <v>786</v>
      </c>
    </row>
    <row r="19" spans="1:5" ht="32.25" customHeight="1" x14ac:dyDescent="0.25">
      <c r="A19" s="211" t="s">
        <v>799</v>
      </c>
      <c r="B19" s="465" t="s">
        <v>788</v>
      </c>
      <c r="C19" s="466"/>
      <c r="D19" s="236">
        <v>45493</v>
      </c>
      <c r="E19" s="464"/>
    </row>
    <row r="20" spans="1:5" ht="32.25" customHeight="1" x14ac:dyDescent="0.25">
      <c r="A20" s="211" t="s">
        <v>800</v>
      </c>
      <c r="B20" s="465" t="s">
        <v>790</v>
      </c>
      <c r="C20" s="466"/>
      <c r="D20" s="236">
        <v>45555</v>
      </c>
      <c r="E20" s="464"/>
    </row>
    <row r="21" spans="1:5" ht="31.5" customHeight="1" x14ac:dyDescent="0.25">
      <c r="A21" s="211" t="s">
        <v>801</v>
      </c>
      <c r="B21" s="465" t="s">
        <v>792</v>
      </c>
      <c r="C21" s="466"/>
      <c r="D21" s="236">
        <v>45585</v>
      </c>
      <c r="E21" s="464"/>
    </row>
    <row r="22" spans="1:5" ht="33" customHeight="1" x14ac:dyDescent="0.25">
      <c r="A22" s="211" t="s">
        <v>802</v>
      </c>
      <c r="B22" s="465" t="s">
        <v>794</v>
      </c>
      <c r="C22" s="466"/>
      <c r="D22" s="236">
        <v>45616</v>
      </c>
      <c r="E22" s="464"/>
    </row>
    <row r="23" spans="1:5" ht="22.5" customHeight="1" x14ac:dyDescent="0.25">
      <c r="A23" s="211" t="s">
        <v>803</v>
      </c>
      <c r="B23" s="480" t="s">
        <v>796</v>
      </c>
      <c r="C23" s="481"/>
      <c r="D23" s="233">
        <v>45654</v>
      </c>
      <c r="E23" s="464"/>
    </row>
    <row r="24" spans="1:5" ht="49.5" customHeight="1" x14ac:dyDescent="0.25">
      <c r="A24" s="250" t="s">
        <v>804</v>
      </c>
      <c r="B24" s="475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24" s="476"/>
      <c r="D24" s="477"/>
      <c r="E24" s="248" t="s">
        <v>781</v>
      </c>
    </row>
    <row r="25" spans="1:5" ht="34.5" customHeight="1" x14ac:dyDescent="0.25">
      <c r="A25" s="211" t="s">
        <v>805</v>
      </c>
      <c r="B25" s="462" t="s">
        <v>785</v>
      </c>
      <c r="C25" s="463"/>
      <c r="D25" s="249">
        <v>45402</v>
      </c>
      <c r="E25" s="464" t="s">
        <v>786</v>
      </c>
    </row>
    <row r="26" spans="1:5" ht="32.25" customHeight="1" x14ac:dyDescent="0.25">
      <c r="A26" s="211" t="s">
        <v>806</v>
      </c>
      <c r="B26" s="465" t="s">
        <v>788</v>
      </c>
      <c r="C26" s="466"/>
      <c r="D26" s="236">
        <v>45493</v>
      </c>
      <c r="E26" s="464"/>
    </row>
    <row r="27" spans="1:5" ht="33" customHeight="1" x14ac:dyDescent="0.25">
      <c r="A27" s="211" t="s">
        <v>807</v>
      </c>
      <c r="B27" s="465" t="s">
        <v>790</v>
      </c>
      <c r="C27" s="466"/>
      <c r="D27" s="236">
        <v>45555</v>
      </c>
      <c r="E27" s="464"/>
    </row>
    <row r="28" spans="1:5" ht="37.5" customHeight="1" x14ac:dyDescent="0.25">
      <c r="A28" s="211" t="s">
        <v>808</v>
      </c>
      <c r="B28" s="465" t="s">
        <v>792</v>
      </c>
      <c r="C28" s="466"/>
      <c r="D28" s="236">
        <v>45585</v>
      </c>
      <c r="E28" s="464"/>
    </row>
    <row r="29" spans="1:5" ht="33.75" customHeight="1" x14ac:dyDescent="0.25">
      <c r="A29" s="211" t="s">
        <v>809</v>
      </c>
      <c r="B29" s="465" t="s">
        <v>794</v>
      </c>
      <c r="C29" s="466"/>
      <c r="D29" s="236">
        <v>45616</v>
      </c>
      <c r="E29" s="464"/>
    </row>
    <row r="30" spans="1:5" ht="15.75" customHeight="1" x14ac:dyDescent="0.25">
      <c r="A30" s="211" t="s">
        <v>995</v>
      </c>
      <c r="B30" s="480" t="s">
        <v>796</v>
      </c>
      <c r="C30" s="481"/>
      <c r="D30" s="233">
        <v>45654</v>
      </c>
      <c r="E30" s="464"/>
    </row>
    <row r="31" spans="1:5" ht="31.5" customHeight="1" x14ac:dyDescent="0.25">
      <c r="A31" s="210" t="s">
        <v>810</v>
      </c>
      <c r="B31" s="482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1" s="483"/>
      <c r="D31" s="484"/>
      <c r="E31" s="251" t="s">
        <v>781</v>
      </c>
    </row>
    <row r="32" spans="1:5" ht="36.75" customHeight="1" x14ac:dyDescent="0.25">
      <c r="A32" s="211" t="s">
        <v>811</v>
      </c>
      <c r="B32" s="485" t="s">
        <v>785</v>
      </c>
      <c r="C32" s="486"/>
      <c r="D32" s="236">
        <v>45402</v>
      </c>
      <c r="E32" s="464" t="s">
        <v>786</v>
      </c>
    </row>
    <row r="33" spans="1:5" ht="31.5" customHeight="1" x14ac:dyDescent="0.25">
      <c r="A33" s="211" t="s">
        <v>812</v>
      </c>
      <c r="B33" s="487" t="s">
        <v>788</v>
      </c>
      <c r="C33" s="488"/>
      <c r="D33" s="236">
        <v>45493</v>
      </c>
      <c r="E33" s="464"/>
    </row>
    <row r="34" spans="1:5" ht="31.5" customHeight="1" x14ac:dyDescent="0.25">
      <c r="A34" s="211" t="s">
        <v>813</v>
      </c>
      <c r="B34" s="487" t="s">
        <v>790</v>
      </c>
      <c r="C34" s="488"/>
      <c r="D34" s="236">
        <v>45555</v>
      </c>
      <c r="E34" s="464"/>
    </row>
    <row r="35" spans="1:5" ht="30" customHeight="1" x14ac:dyDescent="0.25">
      <c r="A35" s="211" t="s">
        <v>814</v>
      </c>
      <c r="B35" s="487" t="s">
        <v>792</v>
      </c>
      <c r="C35" s="488"/>
      <c r="D35" s="236">
        <v>45585</v>
      </c>
      <c r="E35" s="464"/>
    </row>
    <row r="36" spans="1:5" ht="32.25" customHeight="1" x14ac:dyDescent="0.25">
      <c r="A36" s="211" t="s">
        <v>815</v>
      </c>
      <c r="B36" s="487" t="s">
        <v>794</v>
      </c>
      <c r="C36" s="488"/>
      <c r="D36" s="236">
        <v>45616</v>
      </c>
      <c r="E36" s="464"/>
    </row>
    <row r="37" spans="1:5" x14ac:dyDescent="0.25">
      <c r="A37" s="211" t="s">
        <v>996</v>
      </c>
      <c r="B37" s="487" t="s">
        <v>796</v>
      </c>
      <c r="C37" s="488"/>
      <c r="D37" s="233">
        <v>45654</v>
      </c>
      <c r="E37" s="464"/>
    </row>
    <row r="38" spans="1:5" ht="31.5" customHeight="1" x14ac:dyDescent="0.25">
      <c r="A38" s="210" t="s">
        <v>816</v>
      </c>
      <c r="B38" s="482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483"/>
      <c r="D38" s="484"/>
      <c r="E38" s="251" t="s">
        <v>781</v>
      </c>
    </row>
    <row r="39" spans="1:5" ht="30.75" customHeight="1" x14ac:dyDescent="0.25">
      <c r="A39" s="211" t="s">
        <v>817</v>
      </c>
      <c r="B39" s="462" t="s">
        <v>785</v>
      </c>
      <c r="C39" s="463"/>
      <c r="D39" s="236">
        <v>45402</v>
      </c>
      <c r="E39" s="464" t="s">
        <v>786</v>
      </c>
    </row>
    <row r="40" spans="1:5" ht="36.75" customHeight="1" x14ac:dyDescent="0.25">
      <c r="A40" s="211" t="s">
        <v>818</v>
      </c>
      <c r="B40" s="465" t="s">
        <v>788</v>
      </c>
      <c r="C40" s="466"/>
      <c r="D40" s="236">
        <v>45493</v>
      </c>
      <c r="E40" s="464"/>
    </row>
    <row r="41" spans="1:5" ht="33.75" customHeight="1" x14ac:dyDescent="0.25">
      <c r="A41" s="211" t="s">
        <v>819</v>
      </c>
      <c r="B41" s="465" t="s">
        <v>790</v>
      </c>
      <c r="C41" s="466"/>
      <c r="D41" s="236">
        <v>45555</v>
      </c>
      <c r="E41" s="464"/>
    </row>
    <row r="42" spans="1:5" ht="38.25" customHeight="1" x14ac:dyDescent="0.25">
      <c r="A42" s="211" t="s">
        <v>820</v>
      </c>
      <c r="B42" s="465" t="s">
        <v>792</v>
      </c>
      <c r="C42" s="466"/>
      <c r="D42" s="236">
        <v>45585</v>
      </c>
      <c r="E42" s="464"/>
    </row>
    <row r="43" spans="1:5" ht="34.5" customHeight="1" x14ac:dyDescent="0.25">
      <c r="A43" s="211" t="s">
        <v>821</v>
      </c>
      <c r="B43" s="465" t="s">
        <v>794</v>
      </c>
      <c r="C43" s="466"/>
      <c r="D43" s="236">
        <v>45616</v>
      </c>
      <c r="E43" s="464"/>
    </row>
    <row r="44" spans="1:5" x14ac:dyDescent="0.25">
      <c r="A44" s="211" t="s">
        <v>822</v>
      </c>
      <c r="B44" s="465" t="s">
        <v>796</v>
      </c>
      <c r="C44" s="466"/>
      <c r="D44" s="233">
        <v>45654</v>
      </c>
      <c r="E44" s="464"/>
    </row>
    <row r="45" spans="1:5" ht="32.25" customHeight="1" x14ac:dyDescent="0.25">
      <c r="A45" s="210" t="s">
        <v>388</v>
      </c>
      <c r="B45" s="475" t="s">
        <v>523</v>
      </c>
      <c r="C45" s="476"/>
      <c r="D45" s="477"/>
      <c r="E45" s="246" t="s">
        <v>781</v>
      </c>
    </row>
    <row r="46" spans="1:5" ht="16.5" customHeight="1" x14ac:dyDescent="0.25">
      <c r="A46" s="252" t="s">
        <v>59</v>
      </c>
      <c r="B46" s="489" t="s">
        <v>823</v>
      </c>
      <c r="C46" s="490"/>
      <c r="D46" s="490"/>
      <c r="E46" s="491"/>
    </row>
    <row r="47" spans="1:5" ht="36" customHeight="1" x14ac:dyDescent="0.25">
      <c r="A47" s="252" t="s">
        <v>824</v>
      </c>
      <c r="B47" s="492" t="str">
        <f>'3 Мероприятия (результаты)'!B17</f>
        <v>Результат "Граждане старше трудоспособного возраста и инвалиды получили услуги в рамках системы долговременного ухода"</v>
      </c>
      <c r="C47" s="492"/>
      <c r="D47" s="492"/>
      <c r="E47" s="235" t="s">
        <v>825</v>
      </c>
    </row>
    <row r="48" spans="1:5" ht="36" customHeight="1" x14ac:dyDescent="0.25">
      <c r="A48" s="253" t="s">
        <v>826</v>
      </c>
      <c r="B48" s="465" t="s">
        <v>997</v>
      </c>
      <c r="C48" s="466"/>
      <c r="D48" s="254">
        <v>45392</v>
      </c>
      <c r="E48" s="255" t="s">
        <v>998</v>
      </c>
    </row>
    <row r="49" spans="1:14" ht="36" customHeight="1" x14ac:dyDescent="0.25">
      <c r="A49" s="253" t="s">
        <v>827</v>
      </c>
      <c r="B49" s="465" t="s">
        <v>999</v>
      </c>
      <c r="C49" s="466"/>
      <c r="D49" s="254">
        <v>45483</v>
      </c>
      <c r="E49" s="255" t="s">
        <v>998</v>
      </c>
    </row>
    <row r="50" spans="1:14" ht="36" customHeight="1" x14ac:dyDescent="0.25">
      <c r="A50" s="253" t="s">
        <v>1000</v>
      </c>
      <c r="B50" s="465" t="s">
        <v>1001</v>
      </c>
      <c r="C50" s="466"/>
      <c r="D50" s="254">
        <v>45575</v>
      </c>
      <c r="E50" s="255" t="s">
        <v>998</v>
      </c>
    </row>
    <row r="51" spans="1:14" ht="30" customHeight="1" x14ac:dyDescent="0.25">
      <c r="A51" s="253" t="s">
        <v>1002</v>
      </c>
      <c r="B51" s="465" t="s">
        <v>796</v>
      </c>
      <c r="C51" s="466"/>
      <c r="D51" s="254">
        <v>45654</v>
      </c>
      <c r="E51" s="493" t="s">
        <v>1121</v>
      </c>
    </row>
    <row r="52" spans="1:14" ht="33.75" customHeight="1" x14ac:dyDescent="0.25">
      <c r="A52" s="253" t="s">
        <v>1003</v>
      </c>
      <c r="B52" s="465" t="s">
        <v>828</v>
      </c>
      <c r="C52" s="466"/>
      <c r="D52" s="254">
        <v>45654</v>
      </c>
      <c r="E52" s="494"/>
    </row>
    <row r="53" spans="1:14" ht="32.25" customHeight="1" x14ac:dyDescent="0.25">
      <c r="A53" s="253" t="s">
        <v>1004</v>
      </c>
      <c r="B53" s="465" t="s">
        <v>1005</v>
      </c>
      <c r="C53" s="466"/>
      <c r="D53" s="236">
        <v>45654</v>
      </c>
      <c r="E53" s="255" t="s">
        <v>998</v>
      </c>
    </row>
    <row r="54" spans="1:14" ht="34.5" customHeight="1" x14ac:dyDescent="0.25">
      <c r="A54" s="210" t="s">
        <v>829</v>
      </c>
      <c r="B54" s="475" t="str">
        <f>'3 Мероприятия (результаты)'!B18</f>
        <v>Результат "Созданы приемные семьи для граждан пожилого возраста и инвалидов"</v>
      </c>
      <c r="C54" s="476"/>
      <c r="D54" s="477"/>
      <c r="E54" s="235" t="s">
        <v>825</v>
      </c>
    </row>
    <row r="55" spans="1:14" ht="34.5" customHeight="1" x14ac:dyDescent="0.25">
      <c r="A55" s="211" t="s">
        <v>1006</v>
      </c>
      <c r="B55" s="495" t="s">
        <v>830</v>
      </c>
      <c r="C55" s="496"/>
      <c r="D55" s="236">
        <v>45342</v>
      </c>
      <c r="E55" s="464" t="s">
        <v>998</v>
      </c>
    </row>
    <row r="56" spans="1:14" ht="32.25" customHeight="1" x14ac:dyDescent="0.25">
      <c r="A56" s="211" t="s">
        <v>1007</v>
      </c>
      <c r="B56" s="495" t="s">
        <v>833</v>
      </c>
      <c r="C56" s="496"/>
      <c r="D56" s="236">
        <v>45366</v>
      </c>
      <c r="E56" s="464"/>
    </row>
    <row r="57" spans="1:14" ht="30" customHeight="1" x14ac:dyDescent="0.25">
      <c r="A57" s="211" t="s">
        <v>832</v>
      </c>
      <c r="B57" s="495" t="s">
        <v>831</v>
      </c>
      <c r="C57" s="496"/>
      <c r="D57" s="236">
        <v>45458</v>
      </c>
      <c r="E57" s="464"/>
      <c r="L57" s="497"/>
      <c r="M57" s="497"/>
      <c r="N57" s="167"/>
    </row>
    <row r="58" spans="1:14" ht="30.75" customHeight="1" x14ac:dyDescent="0.25">
      <c r="A58" s="211" t="s">
        <v>834</v>
      </c>
      <c r="B58" s="495" t="s">
        <v>837</v>
      </c>
      <c r="C58" s="496"/>
      <c r="D58" s="236">
        <v>45575</v>
      </c>
      <c r="E58" s="464"/>
    </row>
    <row r="59" spans="1:14" ht="34.5" customHeight="1" x14ac:dyDescent="0.25">
      <c r="A59" s="211" t="s">
        <v>836</v>
      </c>
      <c r="B59" s="495" t="s">
        <v>835</v>
      </c>
      <c r="C59" s="496"/>
      <c r="D59" s="236">
        <v>45636</v>
      </c>
      <c r="E59" s="464"/>
    </row>
    <row r="60" spans="1:14" ht="15.75" customHeight="1" x14ac:dyDescent="0.25">
      <c r="A60" s="211" t="s">
        <v>1008</v>
      </c>
      <c r="B60" s="487" t="s">
        <v>796</v>
      </c>
      <c r="C60" s="488"/>
      <c r="D60" s="236">
        <v>45651</v>
      </c>
      <c r="E60" s="464"/>
    </row>
    <row r="61" spans="1:14" ht="31.5" x14ac:dyDescent="0.25">
      <c r="A61" s="210" t="s">
        <v>838</v>
      </c>
      <c r="B61" s="475" t="str">
        <f>'3 Мероприятия (результаты)'!B19</f>
        <v>Результат "Организовано обучение компьютерной грамотности граждан пожилого возраста"</v>
      </c>
      <c r="C61" s="476"/>
      <c r="D61" s="477"/>
      <c r="E61" s="235" t="s">
        <v>825</v>
      </c>
    </row>
    <row r="62" spans="1:14" ht="18" customHeight="1" x14ac:dyDescent="0.25">
      <c r="A62" s="211" t="s">
        <v>839</v>
      </c>
      <c r="B62" s="487" t="s">
        <v>840</v>
      </c>
      <c r="C62" s="488"/>
      <c r="D62" s="236">
        <v>45342</v>
      </c>
      <c r="E62" s="464" t="s">
        <v>998</v>
      </c>
    </row>
    <row r="63" spans="1:14" ht="33" customHeight="1" x14ac:dyDescent="0.25">
      <c r="A63" s="211" t="s">
        <v>841</v>
      </c>
      <c r="B63" s="487" t="s">
        <v>830</v>
      </c>
      <c r="C63" s="488"/>
      <c r="D63" s="236">
        <v>45380</v>
      </c>
      <c r="E63" s="464"/>
    </row>
    <row r="64" spans="1:14" ht="35.25" customHeight="1" x14ac:dyDescent="0.25">
      <c r="A64" s="211" t="s">
        <v>842</v>
      </c>
      <c r="B64" s="487" t="s">
        <v>843</v>
      </c>
      <c r="C64" s="488"/>
      <c r="D64" s="236">
        <v>45397</v>
      </c>
      <c r="E64" s="464"/>
    </row>
    <row r="65" spans="1:5" x14ac:dyDescent="0.25">
      <c r="A65" s="211" t="s">
        <v>844</v>
      </c>
      <c r="B65" s="487" t="s">
        <v>845</v>
      </c>
      <c r="C65" s="488"/>
      <c r="D65" s="236">
        <v>45550</v>
      </c>
      <c r="E65" s="464"/>
    </row>
    <row r="66" spans="1:5" ht="35.25" customHeight="1" x14ac:dyDescent="0.25">
      <c r="A66" s="211" t="s">
        <v>846</v>
      </c>
      <c r="B66" s="487" t="s">
        <v>847</v>
      </c>
      <c r="C66" s="488"/>
      <c r="D66" s="236">
        <v>45580</v>
      </c>
      <c r="E66" s="464"/>
    </row>
    <row r="67" spans="1:5" ht="17.25" customHeight="1" x14ac:dyDescent="0.25">
      <c r="A67" s="211" t="s">
        <v>848</v>
      </c>
      <c r="B67" s="487" t="s">
        <v>849</v>
      </c>
      <c r="C67" s="488"/>
      <c r="D67" s="236">
        <v>45651</v>
      </c>
      <c r="E67" s="464"/>
    </row>
    <row r="68" spans="1:5" ht="31.5" customHeight="1" x14ac:dyDescent="0.25">
      <c r="A68" s="210" t="s">
        <v>850</v>
      </c>
      <c r="B68" s="498" t="str">
        <f>'3 Мероприятия (результаты)'!B20</f>
        <v>Результат "Приобретено оборудование для отделений (групп) дневного пребывания для граждан пожилого возраста и инвалидов"</v>
      </c>
      <c r="C68" s="499"/>
      <c r="D68" s="500"/>
      <c r="E68" s="235" t="s">
        <v>825</v>
      </c>
    </row>
    <row r="69" spans="1:5" ht="32.25" customHeight="1" x14ac:dyDescent="0.25">
      <c r="A69" s="211" t="s">
        <v>851</v>
      </c>
      <c r="B69" s="501" t="s">
        <v>852</v>
      </c>
      <c r="C69" s="501"/>
      <c r="D69" s="236">
        <v>45332</v>
      </c>
      <c r="E69" s="256" t="s">
        <v>998</v>
      </c>
    </row>
    <row r="70" spans="1:5" ht="34.5" customHeight="1" x14ac:dyDescent="0.25">
      <c r="A70" s="211" t="s">
        <v>853</v>
      </c>
      <c r="B70" s="501" t="s">
        <v>854</v>
      </c>
      <c r="C70" s="501"/>
      <c r="D70" s="236">
        <v>45337</v>
      </c>
      <c r="E70" s="257"/>
    </row>
    <row r="71" spans="1:5" ht="35.25" customHeight="1" x14ac:dyDescent="0.25">
      <c r="A71" s="211" t="s">
        <v>855</v>
      </c>
      <c r="B71" s="487" t="s">
        <v>856</v>
      </c>
      <c r="C71" s="488"/>
      <c r="D71" s="236">
        <v>45343</v>
      </c>
      <c r="E71" s="257"/>
    </row>
    <row r="72" spans="1:5" ht="21" customHeight="1" x14ac:dyDescent="0.25">
      <c r="A72" s="211" t="s">
        <v>857</v>
      </c>
      <c r="B72" s="487" t="s">
        <v>858</v>
      </c>
      <c r="C72" s="488"/>
      <c r="D72" s="236">
        <v>45580</v>
      </c>
      <c r="E72" s="257"/>
    </row>
    <row r="73" spans="1:5" ht="33.75" customHeight="1" x14ac:dyDescent="0.25">
      <c r="A73" s="211" t="s">
        <v>859</v>
      </c>
      <c r="B73" s="487" t="s">
        <v>860</v>
      </c>
      <c r="C73" s="488"/>
      <c r="D73" s="236">
        <v>45607</v>
      </c>
      <c r="E73" s="257"/>
    </row>
    <row r="74" spans="1:5" ht="17.25" customHeight="1" x14ac:dyDescent="0.25">
      <c r="A74" s="211" t="s">
        <v>861</v>
      </c>
      <c r="B74" s="258" t="s">
        <v>862</v>
      </c>
      <c r="C74" s="259"/>
      <c r="D74" s="233">
        <v>45651</v>
      </c>
      <c r="E74" s="260"/>
    </row>
    <row r="75" spans="1:5" ht="39" customHeight="1" x14ac:dyDescent="0.25">
      <c r="A75" s="210" t="s">
        <v>1009</v>
      </c>
      <c r="B75" s="498" t="str">
        <f>'[1]3 Мероприятия (результаты)'!B21</f>
        <v>Результат "Приобретено оборудование для проведения социально-оздоровительных, профилактических, социокультурных мероприятий для граждан пожилого возраста"</v>
      </c>
      <c r="C75" s="499"/>
      <c r="D75" s="500"/>
      <c r="E75" s="235" t="s">
        <v>825</v>
      </c>
    </row>
    <row r="76" spans="1:5" ht="46.5" customHeight="1" x14ac:dyDescent="0.25">
      <c r="A76" s="211" t="s">
        <v>1010</v>
      </c>
      <c r="B76" s="487" t="s">
        <v>1011</v>
      </c>
      <c r="C76" s="488"/>
      <c r="D76" s="236">
        <v>45327</v>
      </c>
      <c r="E76" s="493" t="s">
        <v>998</v>
      </c>
    </row>
    <row r="77" spans="1:5" ht="50.25" customHeight="1" x14ac:dyDescent="0.25">
      <c r="A77" s="211" t="s">
        <v>1012</v>
      </c>
      <c r="B77" s="487" t="s">
        <v>1013</v>
      </c>
      <c r="C77" s="488"/>
      <c r="D77" s="236">
        <v>45332</v>
      </c>
      <c r="E77" s="502"/>
    </row>
    <row r="78" spans="1:5" ht="33" customHeight="1" x14ac:dyDescent="0.25">
      <c r="A78" s="211" t="s">
        <v>1014</v>
      </c>
      <c r="B78" s="487" t="s">
        <v>856</v>
      </c>
      <c r="C78" s="488"/>
      <c r="D78" s="236">
        <v>45343</v>
      </c>
      <c r="E78" s="502"/>
    </row>
    <row r="79" spans="1:5" ht="15" customHeight="1" x14ac:dyDescent="0.25">
      <c r="A79" s="211" t="s">
        <v>1015</v>
      </c>
      <c r="B79" s="487" t="s">
        <v>858</v>
      </c>
      <c r="C79" s="488"/>
      <c r="D79" s="236">
        <v>45580</v>
      </c>
      <c r="E79" s="502"/>
    </row>
    <row r="80" spans="1:5" ht="36.75" customHeight="1" x14ac:dyDescent="0.25">
      <c r="A80" s="211" t="s">
        <v>1016</v>
      </c>
      <c r="B80" s="487" t="s">
        <v>860</v>
      </c>
      <c r="C80" s="488"/>
      <c r="D80" s="236">
        <v>45625</v>
      </c>
      <c r="E80" s="502"/>
    </row>
    <row r="81" spans="1:5" ht="17.25" customHeight="1" x14ac:dyDescent="0.25">
      <c r="A81" s="211" t="s">
        <v>1017</v>
      </c>
      <c r="B81" s="487" t="s">
        <v>862</v>
      </c>
      <c r="C81" s="488"/>
      <c r="D81" s="236">
        <v>45651</v>
      </c>
      <c r="E81" s="494"/>
    </row>
    <row r="82" spans="1:5" ht="35.25" customHeight="1" x14ac:dyDescent="0.25">
      <c r="A82" s="210" t="s">
        <v>395</v>
      </c>
      <c r="B82" s="503" t="s">
        <v>405</v>
      </c>
      <c r="C82" s="504"/>
      <c r="D82" s="505"/>
      <c r="E82" s="246" t="s">
        <v>781</v>
      </c>
    </row>
    <row r="83" spans="1:5" ht="15.75" customHeight="1" x14ac:dyDescent="0.25">
      <c r="A83" s="210" t="s">
        <v>64</v>
      </c>
      <c r="B83" s="498" t="s">
        <v>863</v>
      </c>
      <c r="C83" s="504"/>
      <c r="D83" s="504"/>
      <c r="E83" s="505"/>
    </row>
    <row r="84" spans="1:5" ht="34.5" customHeight="1" x14ac:dyDescent="0.25">
      <c r="A84" s="211" t="s">
        <v>1018</v>
      </c>
      <c r="B84" s="506" t="str">
        <f>'3 Мероприятия (результаты)'!B24</f>
        <v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v>
      </c>
      <c r="C84" s="507"/>
      <c r="D84" s="507"/>
      <c r="E84" s="493" t="s">
        <v>786</v>
      </c>
    </row>
    <row r="85" spans="1:5" ht="50.25" customHeight="1" x14ac:dyDescent="0.25">
      <c r="A85" s="211" t="s">
        <v>1019</v>
      </c>
      <c r="B85" s="508" t="s">
        <v>1020</v>
      </c>
      <c r="C85" s="508"/>
      <c r="D85" s="233">
        <v>45654</v>
      </c>
      <c r="E85" s="494"/>
    </row>
    <row r="86" spans="1:5" ht="78.75" customHeight="1" x14ac:dyDescent="0.25">
      <c r="A86" s="210" t="s">
        <v>864</v>
      </c>
      <c r="B86" s="475" t="str">
        <f>'3 Мероприятия (результаты)'!B25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6" s="476"/>
      <c r="D86" s="477"/>
      <c r="E86" s="464" t="s">
        <v>786</v>
      </c>
    </row>
    <row r="87" spans="1:5" ht="32.25" customHeight="1" x14ac:dyDescent="0.25">
      <c r="A87" s="211" t="s">
        <v>865</v>
      </c>
      <c r="B87" s="509" t="s">
        <v>1021</v>
      </c>
      <c r="C87" s="509"/>
      <c r="D87" s="233">
        <v>45654</v>
      </c>
      <c r="E87" s="464"/>
    </row>
    <row r="88" spans="1:5" ht="47.25" customHeight="1" x14ac:dyDescent="0.25">
      <c r="A88" s="210" t="s">
        <v>866</v>
      </c>
      <c r="B88" s="475" t="str">
        <f>'3 Мероприятия (результаты)'!B26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8" s="476"/>
      <c r="D88" s="477"/>
      <c r="E88" s="464" t="s">
        <v>786</v>
      </c>
    </row>
    <row r="89" spans="1:5" ht="32.25" customHeight="1" x14ac:dyDescent="0.25">
      <c r="A89" s="211" t="s">
        <v>867</v>
      </c>
      <c r="B89" s="510" t="s">
        <v>1022</v>
      </c>
      <c r="C89" s="511"/>
      <c r="D89" s="233">
        <v>45654</v>
      </c>
      <c r="E89" s="464"/>
    </row>
    <row r="90" spans="1:5" ht="66" customHeight="1" x14ac:dyDescent="0.25">
      <c r="A90" s="211" t="s">
        <v>868</v>
      </c>
      <c r="B90" s="475" t="str">
        <f>'3 Мероприятия (результаты)'!B33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C90" s="476"/>
      <c r="D90" s="477"/>
      <c r="E90" s="512" t="s">
        <v>1023</v>
      </c>
    </row>
    <row r="91" spans="1:5" ht="64.5" customHeight="1" x14ac:dyDescent="0.25">
      <c r="A91" s="211" t="s">
        <v>869</v>
      </c>
      <c r="B91" s="510" t="s">
        <v>1024</v>
      </c>
      <c r="C91" s="513"/>
      <c r="D91" s="233">
        <v>45654</v>
      </c>
      <c r="E91" s="512"/>
    </row>
    <row r="92" spans="1:5" ht="63.75" customHeight="1" x14ac:dyDescent="0.25">
      <c r="A92" s="210" t="s">
        <v>870</v>
      </c>
      <c r="B92" s="475" t="str">
        <f>'3 Мероприятия (результаты)'!B35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92" s="476"/>
      <c r="D92" s="477"/>
      <c r="E92" s="464" t="s">
        <v>786</v>
      </c>
    </row>
    <row r="93" spans="1:5" ht="66" customHeight="1" x14ac:dyDescent="0.25">
      <c r="A93" s="211" t="s">
        <v>871</v>
      </c>
      <c r="B93" s="510" t="s">
        <v>1025</v>
      </c>
      <c r="C93" s="513"/>
      <c r="D93" s="233">
        <v>45654</v>
      </c>
      <c r="E93" s="464"/>
    </row>
    <row r="94" spans="1:5" ht="48" customHeight="1" x14ac:dyDescent="0.25">
      <c r="A94" s="210" t="s">
        <v>872</v>
      </c>
      <c r="B94" s="475" t="str">
        <f>'3 Мероприятия (результаты)'!B36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94" s="476"/>
      <c r="D94" s="477"/>
      <c r="E94" s="464" t="s">
        <v>786</v>
      </c>
    </row>
    <row r="95" spans="1:5" ht="49.5" customHeight="1" x14ac:dyDescent="0.25">
      <c r="A95" s="211" t="s">
        <v>873</v>
      </c>
      <c r="B95" s="510" t="s">
        <v>1026</v>
      </c>
      <c r="C95" s="513"/>
      <c r="D95" s="233">
        <v>45654</v>
      </c>
      <c r="E95" s="464"/>
    </row>
    <row r="96" spans="1:5" ht="50.25" customHeight="1" x14ac:dyDescent="0.25">
      <c r="A96" s="210" t="s">
        <v>874</v>
      </c>
      <c r="B96" s="475" t="str">
        <f>'3 Мероприятия (результаты)'!B37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6" s="476"/>
      <c r="D96" s="477"/>
      <c r="E96" s="464" t="s">
        <v>786</v>
      </c>
    </row>
    <row r="97" spans="1:6" ht="53.25" customHeight="1" x14ac:dyDescent="0.25">
      <c r="A97" s="211" t="s">
        <v>875</v>
      </c>
      <c r="B97" s="510" t="s">
        <v>1027</v>
      </c>
      <c r="C97" s="513"/>
      <c r="D97" s="233">
        <v>45654</v>
      </c>
      <c r="E97" s="464"/>
    </row>
    <row r="98" spans="1:6" ht="48.75" customHeight="1" x14ac:dyDescent="0.25">
      <c r="A98" s="210" t="s">
        <v>876</v>
      </c>
      <c r="B98" s="514" t="str">
        <f>'3 Мероприятия (результаты)'!B43</f>
        <v>Результат "Граждане получили компенсацию оплаты взноса на капитальный ремонт общего имущества в многоквартирном доме, имеющие право на получение такой компенсации и обратившиеся в установленном порядке за ее получением"</v>
      </c>
      <c r="C98" s="515"/>
      <c r="D98" s="516"/>
      <c r="E98" s="464" t="s">
        <v>786</v>
      </c>
      <c r="F98" s="563"/>
    </row>
    <row r="99" spans="1:6" ht="33" customHeight="1" x14ac:dyDescent="0.25">
      <c r="A99" s="211" t="s">
        <v>877</v>
      </c>
      <c r="B99" s="510" t="s">
        <v>1116</v>
      </c>
      <c r="C99" s="513"/>
      <c r="D99" s="233">
        <v>45654</v>
      </c>
      <c r="E99" s="464"/>
      <c r="F99" s="563"/>
    </row>
    <row r="100" spans="1:6" ht="50.25" customHeight="1" x14ac:dyDescent="0.25">
      <c r="A100" s="210" t="s">
        <v>878</v>
      </c>
      <c r="B100" s="475" t="str">
        <f>'3 Мероприятия (результаты)'!B44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0" s="476"/>
      <c r="D100" s="477"/>
      <c r="E100" s="464" t="s">
        <v>786</v>
      </c>
    </row>
    <row r="101" spans="1:6" ht="33.75" customHeight="1" x14ac:dyDescent="0.25">
      <c r="A101" s="211" t="s">
        <v>879</v>
      </c>
      <c r="B101" s="510" t="s">
        <v>1028</v>
      </c>
      <c r="C101" s="511"/>
      <c r="D101" s="233">
        <v>45654</v>
      </c>
      <c r="E101" s="464"/>
    </row>
    <row r="102" spans="1:6" ht="48" customHeight="1" x14ac:dyDescent="0.25">
      <c r="A102" s="210" t="s">
        <v>880</v>
      </c>
      <c r="B102" s="475" t="str">
        <f>'3 Мероприятия (результаты)'!B45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2" s="476"/>
      <c r="D102" s="477"/>
      <c r="E102" s="464" t="s">
        <v>786</v>
      </c>
    </row>
    <row r="103" spans="1:6" ht="32.25" customHeight="1" x14ac:dyDescent="0.25">
      <c r="A103" s="211" t="s">
        <v>881</v>
      </c>
      <c r="B103" s="509" t="s">
        <v>1029</v>
      </c>
      <c r="C103" s="509"/>
      <c r="D103" s="233">
        <v>45654</v>
      </c>
      <c r="E103" s="464"/>
    </row>
    <row r="104" spans="1:6" ht="50.25" customHeight="1" x14ac:dyDescent="0.25">
      <c r="A104" s="210" t="s">
        <v>882</v>
      </c>
      <c r="B104" s="475" t="str">
        <f>'3 Мероприятия (результаты)'!B46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4" s="476"/>
      <c r="D104" s="477"/>
      <c r="E104" s="512" t="s">
        <v>1023</v>
      </c>
    </row>
    <row r="105" spans="1:6" ht="48" customHeight="1" x14ac:dyDescent="0.25">
      <c r="A105" s="211" t="s">
        <v>883</v>
      </c>
      <c r="B105" s="510" t="s">
        <v>1030</v>
      </c>
      <c r="C105" s="513"/>
      <c r="D105" s="233">
        <v>45654</v>
      </c>
      <c r="E105" s="512"/>
    </row>
    <row r="106" spans="1:6" ht="50.25" customHeight="1" x14ac:dyDescent="0.25">
      <c r="A106" s="210" t="s">
        <v>884</v>
      </c>
      <c r="B106" s="475" t="str">
        <f>'3 Мероприятия (результаты)'!B47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6" s="476"/>
      <c r="D106" s="477"/>
      <c r="E106" s="464" t="s">
        <v>786</v>
      </c>
    </row>
    <row r="107" spans="1:6" ht="33" customHeight="1" x14ac:dyDescent="0.25">
      <c r="A107" s="211" t="s">
        <v>885</v>
      </c>
      <c r="B107" s="510" t="s">
        <v>1031</v>
      </c>
      <c r="C107" s="513"/>
      <c r="D107" s="233">
        <v>45654</v>
      </c>
      <c r="E107" s="464"/>
    </row>
    <row r="108" spans="1:6" ht="95.25" customHeight="1" x14ac:dyDescent="0.25">
      <c r="A108" s="210" t="s">
        <v>886</v>
      </c>
      <c r="B108" s="475" t="str">
        <f>'3 Мероприятия (результаты)'!B48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8" s="476"/>
      <c r="D108" s="477"/>
      <c r="E108" s="464" t="s">
        <v>786</v>
      </c>
    </row>
    <row r="109" spans="1:6" ht="96" customHeight="1" x14ac:dyDescent="0.25">
      <c r="A109" s="211" t="s">
        <v>888</v>
      </c>
      <c r="B109" s="510" t="s">
        <v>1032</v>
      </c>
      <c r="C109" s="513"/>
      <c r="D109" s="233">
        <v>45654</v>
      </c>
      <c r="E109" s="464"/>
    </row>
    <row r="110" spans="1:6" ht="35.25" customHeight="1" x14ac:dyDescent="0.25">
      <c r="A110" s="210" t="s">
        <v>889</v>
      </c>
      <c r="B110" s="475" t="str">
        <f>'3 Мероприятия (результаты)'!B55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110" s="476"/>
      <c r="D110" s="517"/>
      <c r="E110" s="493" t="s">
        <v>887</v>
      </c>
    </row>
    <row r="111" spans="1:6" ht="31.5" customHeight="1" x14ac:dyDescent="0.25">
      <c r="A111" s="211" t="s">
        <v>890</v>
      </c>
      <c r="B111" s="510" t="s">
        <v>1033</v>
      </c>
      <c r="C111" s="513"/>
      <c r="D111" s="233">
        <v>45654</v>
      </c>
      <c r="E111" s="494"/>
      <c r="F111" s="201"/>
    </row>
    <row r="112" spans="1:6" ht="20.25" customHeight="1" x14ac:dyDescent="0.25">
      <c r="A112" s="246" t="s">
        <v>891</v>
      </c>
      <c r="B112" s="498" t="s">
        <v>201</v>
      </c>
      <c r="C112" s="499"/>
      <c r="D112" s="500"/>
      <c r="E112" s="501" t="s">
        <v>892</v>
      </c>
      <c r="F112" s="201"/>
    </row>
    <row r="113" spans="1:6" ht="55.5" customHeight="1" x14ac:dyDescent="0.25">
      <c r="A113" s="251" t="s">
        <v>893</v>
      </c>
      <c r="B113" s="487" t="s">
        <v>894</v>
      </c>
      <c r="C113" s="488"/>
      <c r="D113" s="236">
        <v>45483</v>
      </c>
      <c r="E113" s="501"/>
      <c r="F113" s="201"/>
    </row>
    <row r="114" spans="1:6" ht="18" customHeight="1" x14ac:dyDescent="0.25">
      <c r="A114" s="209" t="s">
        <v>895</v>
      </c>
      <c r="B114" s="518" t="str">
        <f>'3 Мероприятия (результаты)'!B59</f>
        <v>Результат "Граждане получили государственную социальную помощь на основании социального контракта"</v>
      </c>
      <c r="C114" s="518"/>
      <c r="D114" s="518"/>
      <c r="E114" s="508" t="s">
        <v>887</v>
      </c>
      <c r="F114" s="564"/>
    </row>
    <row r="115" spans="1:6" ht="32.25" customHeight="1" x14ac:dyDescent="0.25">
      <c r="A115" s="207" t="s">
        <v>897</v>
      </c>
      <c r="B115" s="508" t="s">
        <v>1088</v>
      </c>
      <c r="C115" s="508"/>
      <c r="D115" s="237">
        <v>45654</v>
      </c>
      <c r="E115" s="508"/>
      <c r="F115" s="564"/>
    </row>
    <row r="116" spans="1:6" ht="15.75" customHeight="1" x14ac:dyDescent="0.25">
      <c r="A116" s="209" t="s">
        <v>901</v>
      </c>
      <c r="B116" s="482" t="str">
        <f>'3 Мероприятия (результаты)'!B61</f>
        <v>Результат "Обеспечены жильем отдельные категории граждан"</v>
      </c>
      <c r="C116" s="483"/>
      <c r="D116" s="484"/>
      <c r="E116" s="501" t="s">
        <v>896</v>
      </c>
    </row>
    <row r="117" spans="1:6" ht="66.75" customHeight="1" x14ac:dyDescent="0.25">
      <c r="A117" s="207" t="s">
        <v>903</v>
      </c>
      <c r="B117" s="519" t="s">
        <v>1096</v>
      </c>
      <c r="C117" s="520"/>
      <c r="D117" s="233">
        <v>45654</v>
      </c>
      <c r="E117" s="501"/>
      <c r="F117" s="202"/>
    </row>
    <row r="118" spans="1:6" ht="76.5" customHeight="1" x14ac:dyDescent="0.25">
      <c r="A118" s="207" t="s">
        <v>1105</v>
      </c>
      <c r="B118" s="510" t="s">
        <v>1091</v>
      </c>
      <c r="C118" s="513"/>
      <c r="D118" s="233">
        <v>45654</v>
      </c>
      <c r="E118" s="501"/>
      <c r="F118" s="202"/>
    </row>
    <row r="119" spans="1:6" ht="108.75" customHeight="1" x14ac:dyDescent="0.25">
      <c r="A119" s="209" t="s">
        <v>904</v>
      </c>
      <c r="B119" s="521" t="str">
        <f>'3 Мероприятия (результаты)'!B67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19" s="522"/>
      <c r="D119" s="523"/>
      <c r="E119" s="166" t="s">
        <v>898</v>
      </c>
    </row>
    <row r="120" spans="1:6" ht="48.75" customHeight="1" x14ac:dyDescent="0.25">
      <c r="A120" s="207" t="s">
        <v>905</v>
      </c>
      <c r="B120" s="524" t="s">
        <v>899</v>
      </c>
      <c r="C120" s="525"/>
      <c r="D120" s="169">
        <v>45504</v>
      </c>
      <c r="E120" s="166" t="s">
        <v>900</v>
      </c>
    </row>
    <row r="121" spans="1:6" ht="30.75" customHeight="1" x14ac:dyDescent="0.25">
      <c r="A121" s="209" t="s">
        <v>906</v>
      </c>
      <c r="B121" s="521" t="str">
        <f>'3 Мероприятия (результаты)'!B68</f>
        <v>Результат "Объем просроченной кредиторской задолженности по выплате пособий, компенсаций и социальных выплат"</v>
      </c>
      <c r="C121" s="522"/>
      <c r="D121" s="523"/>
      <c r="E121" s="529" t="s">
        <v>902</v>
      </c>
    </row>
    <row r="122" spans="1:6" ht="50.25" customHeight="1" x14ac:dyDescent="0.25">
      <c r="A122" s="212" t="s">
        <v>908</v>
      </c>
      <c r="B122" s="526" t="s">
        <v>1104</v>
      </c>
      <c r="C122" s="527"/>
      <c r="D122" s="170">
        <v>45654</v>
      </c>
      <c r="E122" s="536"/>
    </row>
    <row r="123" spans="1:6" ht="30" customHeight="1" x14ac:dyDescent="0.25">
      <c r="A123" s="213" t="s">
        <v>910</v>
      </c>
      <c r="B123" s="521" t="str">
        <f>'3 Мероприятия (результаты)'!B69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123" s="522"/>
      <c r="D123" s="523"/>
      <c r="E123" s="528" t="s">
        <v>892</v>
      </c>
    </row>
    <row r="124" spans="1:6" ht="31.5" customHeight="1" x14ac:dyDescent="0.25">
      <c r="A124" s="212" t="s">
        <v>911</v>
      </c>
      <c r="B124" s="526" t="s">
        <v>1099</v>
      </c>
      <c r="C124" s="527"/>
      <c r="D124" s="170">
        <v>45654</v>
      </c>
      <c r="E124" s="528"/>
      <c r="F124" s="203"/>
    </row>
    <row r="125" spans="1:6" ht="18.75" customHeight="1" x14ac:dyDescent="0.25">
      <c r="A125" s="213" t="s">
        <v>912</v>
      </c>
      <c r="B125" s="521" t="str">
        <f>'3 Мероприятия (результаты)'!B70</f>
        <v>Результат "Обеспечены автономными пожарными извещателями отдельные категории граждан"</v>
      </c>
      <c r="C125" s="522"/>
      <c r="D125" s="523"/>
      <c r="E125" s="528" t="s">
        <v>907</v>
      </c>
    </row>
    <row r="126" spans="1:6" ht="32.25" customHeight="1" x14ac:dyDescent="0.25">
      <c r="A126" s="212" t="s">
        <v>913</v>
      </c>
      <c r="B126" s="524" t="s">
        <v>909</v>
      </c>
      <c r="C126" s="525"/>
      <c r="D126" s="170">
        <v>45654</v>
      </c>
      <c r="E126" s="528"/>
    </row>
    <row r="127" spans="1:6" ht="124.5" customHeight="1" x14ac:dyDescent="0.25">
      <c r="A127" s="213" t="s">
        <v>914</v>
      </c>
      <c r="B127" s="521" t="str">
        <f>'3 Мероприятия (результаты)'!B71</f>
        <v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v>
      </c>
      <c r="C127" s="522"/>
      <c r="D127" s="523"/>
      <c r="E127" s="529" t="s">
        <v>786</v>
      </c>
    </row>
    <row r="128" spans="1:6" ht="30.75" customHeight="1" x14ac:dyDescent="0.25">
      <c r="A128" s="212" t="s">
        <v>915</v>
      </c>
      <c r="B128" s="330" t="s">
        <v>1034</v>
      </c>
      <c r="C128" s="330"/>
      <c r="D128" s="170">
        <v>45654</v>
      </c>
      <c r="E128" s="530"/>
    </row>
    <row r="129" spans="1:6" ht="68.25" customHeight="1" x14ac:dyDescent="0.25">
      <c r="A129" s="213" t="s">
        <v>1106</v>
      </c>
      <c r="B129" s="498" t="str">
        <f>'3 Мероприятия (результаты)'!B72</f>
        <v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v>
      </c>
      <c r="C129" s="499"/>
      <c r="D129" s="500"/>
      <c r="E129" s="531" t="s">
        <v>896</v>
      </c>
    </row>
    <row r="130" spans="1:6" ht="80.25" customHeight="1" x14ac:dyDescent="0.25">
      <c r="A130" s="212" t="s">
        <v>1107</v>
      </c>
      <c r="B130" s="487" t="s">
        <v>1097</v>
      </c>
      <c r="C130" s="488"/>
      <c r="D130" s="233">
        <v>45654</v>
      </c>
      <c r="E130" s="532"/>
      <c r="F130" s="201"/>
    </row>
    <row r="131" spans="1:6" ht="33.75" customHeight="1" x14ac:dyDescent="0.25">
      <c r="A131" s="213" t="s">
        <v>1108</v>
      </c>
      <c r="B131" s="506" t="s">
        <v>240</v>
      </c>
      <c r="C131" s="507"/>
      <c r="D131" s="507"/>
      <c r="E131" s="508" t="s">
        <v>786</v>
      </c>
      <c r="F131" s="563"/>
    </row>
    <row r="132" spans="1:6" ht="32.25" customHeight="1" x14ac:dyDescent="0.25">
      <c r="A132" s="212" t="s">
        <v>1109</v>
      </c>
      <c r="B132" s="519" t="s">
        <v>1035</v>
      </c>
      <c r="C132" s="520"/>
      <c r="D132" s="233">
        <v>45654</v>
      </c>
      <c r="E132" s="508"/>
      <c r="F132" s="563"/>
    </row>
    <row r="133" spans="1:6" ht="33" customHeight="1" x14ac:dyDescent="0.25">
      <c r="A133" s="213" t="s">
        <v>1111</v>
      </c>
      <c r="B133" s="506" t="s">
        <v>1114</v>
      </c>
      <c r="C133" s="507"/>
      <c r="D133" s="507"/>
      <c r="E133" s="508" t="s">
        <v>786</v>
      </c>
      <c r="F133" s="215"/>
    </row>
    <row r="134" spans="1:6" ht="54.75" customHeight="1" x14ac:dyDescent="0.25">
      <c r="A134" s="212" t="s">
        <v>1112</v>
      </c>
      <c r="B134" s="519" t="s">
        <v>1115</v>
      </c>
      <c r="C134" s="520"/>
      <c r="D134" s="233">
        <v>45654</v>
      </c>
      <c r="E134" s="508"/>
      <c r="F134" s="215"/>
    </row>
    <row r="135" spans="1:6" ht="35.25" customHeight="1" x14ac:dyDescent="0.25">
      <c r="A135" s="209">
        <v>4</v>
      </c>
      <c r="B135" s="498" t="s">
        <v>524</v>
      </c>
      <c r="C135" s="499"/>
      <c r="D135" s="500"/>
      <c r="E135" s="234" t="s">
        <v>781</v>
      </c>
    </row>
    <row r="136" spans="1:6" x14ac:dyDescent="0.25">
      <c r="A136" s="216" t="s">
        <v>68</v>
      </c>
      <c r="B136" s="498" t="s">
        <v>243</v>
      </c>
      <c r="C136" s="499"/>
      <c r="D136" s="499"/>
      <c r="E136" s="500"/>
    </row>
    <row r="137" spans="1:6" ht="31.5" customHeight="1" x14ac:dyDescent="0.25">
      <c r="A137" s="209" t="s">
        <v>916</v>
      </c>
      <c r="B137" s="498" t="str">
        <f>'3 Мероприятия (результаты)'!B78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37" s="499"/>
      <c r="D137" s="500"/>
      <c r="E137" s="235" t="s">
        <v>917</v>
      </c>
    </row>
    <row r="138" spans="1:6" ht="50.25" customHeight="1" x14ac:dyDescent="0.25">
      <c r="A138" s="207" t="s">
        <v>918</v>
      </c>
      <c r="B138" s="465" t="s">
        <v>1036</v>
      </c>
      <c r="C138" s="466"/>
      <c r="D138" s="233">
        <v>45654</v>
      </c>
      <c r="E138" s="235" t="s">
        <v>919</v>
      </c>
    </row>
    <row r="139" spans="1:6" ht="29.25" customHeight="1" x14ac:dyDescent="0.25">
      <c r="A139" s="209" t="s">
        <v>920</v>
      </c>
      <c r="B139" s="533" t="str">
        <f>'3 Мероприятия (результаты)'!B79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39" s="534"/>
      <c r="D139" s="535"/>
      <c r="E139" s="528" t="s">
        <v>919</v>
      </c>
    </row>
    <row r="140" spans="1:6" ht="48" customHeight="1" x14ac:dyDescent="0.25">
      <c r="A140" s="212" t="s">
        <v>921</v>
      </c>
      <c r="B140" s="526" t="s">
        <v>1093</v>
      </c>
      <c r="C140" s="527"/>
      <c r="D140" s="170">
        <v>45654</v>
      </c>
      <c r="E140" s="528"/>
    </row>
    <row r="141" spans="1:6" ht="15.75" customHeight="1" x14ac:dyDescent="0.25">
      <c r="A141" s="209" t="s">
        <v>922</v>
      </c>
      <c r="B141" s="533" t="str">
        <f>'3 Мероприятия (результаты)'!B80</f>
        <v>Результат "Оказана бесплатная юридическая помощь отдельным категориям граждан"</v>
      </c>
      <c r="C141" s="534"/>
      <c r="D141" s="535"/>
      <c r="E141" s="528" t="s">
        <v>923</v>
      </c>
    </row>
    <row r="142" spans="1:6" ht="34.5" customHeight="1" x14ac:dyDescent="0.25">
      <c r="A142" s="207" t="s">
        <v>924</v>
      </c>
      <c r="B142" s="526" t="s">
        <v>1037</v>
      </c>
      <c r="C142" s="527"/>
      <c r="D142" s="170">
        <v>45654</v>
      </c>
      <c r="E142" s="528"/>
    </row>
    <row r="143" spans="1:6" ht="34.5" customHeight="1" x14ac:dyDescent="0.25">
      <c r="A143" s="209" t="s">
        <v>925</v>
      </c>
      <c r="B143" s="521" t="str">
        <f>'3 Мероприятия (результаты)'!B81</f>
        <v>Результат "Соотношение средней заработной платы социальных работников со средней заработной платой в Оренбургской области"</v>
      </c>
      <c r="C143" s="522"/>
      <c r="D143" s="523"/>
      <c r="E143" s="528" t="s">
        <v>926</v>
      </c>
    </row>
    <row r="144" spans="1:6" ht="67.5" customHeight="1" x14ac:dyDescent="0.25">
      <c r="A144" s="212" t="s">
        <v>927</v>
      </c>
      <c r="B144" s="537" t="s">
        <v>1089</v>
      </c>
      <c r="C144" s="538"/>
      <c r="D144" s="170">
        <v>45654</v>
      </c>
      <c r="E144" s="528"/>
      <c r="F144" s="202"/>
    </row>
    <row r="145" spans="1:6" ht="33.75" customHeight="1" x14ac:dyDescent="0.25">
      <c r="A145" s="209" t="s">
        <v>928</v>
      </c>
      <c r="B145" s="521" t="str">
        <f>'3 Мероприятия (результаты)'!B82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45" s="522"/>
      <c r="D145" s="523"/>
      <c r="E145" s="528" t="s">
        <v>929</v>
      </c>
    </row>
    <row r="146" spans="1:6" ht="33" customHeight="1" x14ac:dyDescent="0.25">
      <c r="A146" s="207" t="s">
        <v>930</v>
      </c>
      <c r="B146" s="542" t="s">
        <v>931</v>
      </c>
      <c r="C146" s="542"/>
      <c r="D146" s="169">
        <v>45596</v>
      </c>
      <c r="E146" s="528"/>
    </row>
    <row r="147" spans="1:6" ht="48.75" customHeight="1" x14ac:dyDescent="0.25">
      <c r="A147" s="209" t="s">
        <v>932</v>
      </c>
      <c r="B147" s="521" t="str">
        <f>'3 Мероприятия (результаты)'!B83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47" s="522"/>
      <c r="D147" s="523"/>
      <c r="E147" s="529" t="s">
        <v>998</v>
      </c>
    </row>
    <row r="148" spans="1:6" ht="31.5" customHeight="1" x14ac:dyDescent="0.25">
      <c r="A148" s="207" t="s">
        <v>933</v>
      </c>
      <c r="B148" s="524" t="s">
        <v>1038</v>
      </c>
      <c r="C148" s="525"/>
      <c r="D148" s="169">
        <v>45473</v>
      </c>
      <c r="E148" s="536"/>
    </row>
    <row r="149" spans="1:6" ht="32.25" customHeight="1" x14ac:dyDescent="0.25">
      <c r="A149" s="209" t="s">
        <v>934</v>
      </c>
      <c r="B149" s="521" t="str">
        <f>'3 Мероприятия (результаты)'!B84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49" s="522"/>
      <c r="D149" s="523"/>
      <c r="E149" s="529" t="s">
        <v>926</v>
      </c>
    </row>
    <row r="150" spans="1:6" ht="64.5" customHeight="1" x14ac:dyDescent="0.25">
      <c r="A150" s="212" t="s">
        <v>935</v>
      </c>
      <c r="B150" s="537" t="s">
        <v>936</v>
      </c>
      <c r="C150" s="538"/>
      <c r="D150" s="170">
        <v>45654</v>
      </c>
      <c r="E150" s="536"/>
      <c r="F150" s="202"/>
    </row>
    <row r="151" spans="1:6" ht="33" customHeight="1" x14ac:dyDescent="0.25">
      <c r="A151" s="209" t="s">
        <v>937</v>
      </c>
      <c r="B151" s="521" t="str">
        <f>'3 Мероприятия (результаты)'!B85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51" s="522"/>
      <c r="D151" s="523"/>
      <c r="E151" s="529" t="s">
        <v>998</v>
      </c>
    </row>
    <row r="152" spans="1:6" ht="18" customHeight="1" x14ac:dyDescent="0.25">
      <c r="A152" s="207" t="s">
        <v>938</v>
      </c>
      <c r="B152" s="333" t="s">
        <v>1039</v>
      </c>
      <c r="C152" s="334"/>
      <c r="D152" s="170">
        <v>45654</v>
      </c>
      <c r="E152" s="536"/>
    </row>
    <row r="153" spans="1:6" ht="36" customHeight="1" x14ac:dyDescent="0.25">
      <c r="A153" s="207" t="s">
        <v>453</v>
      </c>
      <c r="B153" s="521" t="s">
        <v>470</v>
      </c>
      <c r="C153" s="522"/>
      <c r="D153" s="523"/>
      <c r="E153" s="168" t="s">
        <v>781</v>
      </c>
    </row>
    <row r="154" spans="1:6" ht="15.75" customHeight="1" x14ac:dyDescent="0.25">
      <c r="A154" s="207" t="s">
        <v>72</v>
      </c>
      <c r="B154" s="539" t="s">
        <v>270</v>
      </c>
      <c r="C154" s="540"/>
      <c r="D154" s="540"/>
      <c r="E154" s="541"/>
    </row>
    <row r="155" spans="1:6" ht="53.25" customHeight="1" x14ac:dyDescent="0.25">
      <c r="A155" s="209" t="s">
        <v>939</v>
      </c>
      <c r="B155" s="521" t="str">
        <f>'3 Мероприятия (результаты)'!B88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55" s="522"/>
      <c r="D155" s="523"/>
      <c r="E155" s="528" t="s">
        <v>786</v>
      </c>
    </row>
    <row r="156" spans="1:6" ht="50.25" customHeight="1" x14ac:dyDescent="0.25">
      <c r="A156" s="207" t="s">
        <v>940</v>
      </c>
      <c r="B156" s="526" t="s">
        <v>1040</v>
      </c>
      <c r="C156" s="527"/>
      <c r="D156" s="170">
        <v>45654</v>
      </c>
      <c r="E156" s="528"/>
    </row>
    <row r="157" spans="1:6" ht="49.5" customHeight="1" x14ac:dyDescent="0.25">
      <c r="A157" s="209" t="s">
        <v>941</v>
      </c>
      <c r="B157" s="533" t="str">
        <f>'3 Мероприятия (результаты)'!B91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57" s="534"/>
      <c r="D157" s="535"/>
      <c r="E157" s="565" t="s">
        <v>1023</v>
      </c>
    </row>
    <row r="158" spans="1:6" ht="46.5" customHeight="1" x14ac:dyDescent="0.25">
      <c r="A158" s="207" t="s">
        <v>1042</v>
      </c>
      <c r="B158" s="537" t="s">
        <v>1041</v>
      </c>
      <c r="C158" s="538"/>
      <c r="D158" s="170">
        <v>45654</v>
      </c>
      <c r="E158" s="566"/>
    </row>
    <row r="159" spans="1:6" ht="33.75" customHeight="1" x14ac:dyDescent="0.25">
      <c r="A159" s="209" t="s">
        <v>942</v>
      </c>
      <c r="B159" s="533" t="str">
        <f>'3 Мероприятия (результаты)'!B92</f>
        <v>Результат "Количество многодетных семей, получивших социальные выплаты на приобретение или строительство жилья"</v>
      </c>
      <c r="C159" s="534"/>
      <c r="D159" s="535"/>
      <c r="E159" s="543" t="s">
        <v>896</v>
      </c>
    </row>
    <row r="160" spans="1:6" ht="46.5" customHeight="1" x14ac:dyDescent="0.25">
      <c r="A160" s="207" t="s">
        <v>1044</v>
      </c>
      <c r="B160" s="544" t="s">
        <v>1098</v>
      </c>
      <c r="C160" s="545"/>
      <c r="D160" s="170">
        <v>45654</v>
      </c>
      <c r="E160" s="543"/>
      <c r="F160" s="202"/>
    </row>
    <row r="161" spans="1:6" ht="48.75" customHeight="1" x14ac:dyDescent="0.25">
      <c r="A161" s="209" t="s">
        <v>943</v>
      </c>
      <c r="B161" s="533" t="str">
        <f>'3 Мероприятия (результаты)'!B93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61" s="534"/>
      <c r="D161" s="535"/>
      <c r="E161" s="166" t="s">
        <v>898</v>
      </c>
    </row>
    <row r="162" spans="1:6" ht="47.25" x14ac:dyDescent="0.25">
      <c r="A162" s="207" t="s">
        <v>1046</v>
      </c>
      <c r="B162" s="524" t="s">
        <v>1043</v>
      </c>
      <c r="C162" s="525"/>
      <c r="D162" s="169">
        <v>45504</v>
      </c>
      <c r="E162" s="166" t="s">
        <v>900</v>
      </c>
    </row>
    <row r="163" spans="1:6" ht="40.5" customHeight="1" x14ac:dyDescent="0.25">
      <c r="A163" s="209" t="s">
        <v>944</v>
      </c>
      <c r="B163" s="521" t="str">
        <f>'3 Мероприятия (результаты)'!B98</f>
        <v>Результат "Обеспечены жилыми помещениями дети-сироты и дети, оставшиеся без попечения родителей, лица из числа детей-сирот и детей, оставшихся без попечения" (нарастающим итогом с 2022 года)</v>
      </c>
      <c r="C163" s="522"/>
      <c r="D163" s="523"/>
      <c r="E163" s="528" t="s">
        <v>896</v>
      </c>
    </row>
    <row r="164" spans="1:6" ht="111.75" customHeight="1" x14ac:dyDescent="0.25">
      <c r="A164" s="207" t="s">
        <v>1050</v>
      </c>
      <c r="B164" s="526" t="s">
        <v>1092</v>
      </c>
      <c r="C164" s="527"/>
      <c r="D164" s="170">
        <v>45654</v>
      </c>
      <c r="E164" s="528"/>
      <c r="F164" s="202"/>
    </row>
    <row r="165" spans="1:6" ht="40.5" customHeight="1" x14ac:dyDescent="0.25">
      <c r="A165" s="209" t="s">
        <v>945</v>
      </c>
      <c r="B165" s="521" t="str">
        <f>'3 Мероприятия (результаты)'!B99</f>
        <v>Результат "Обеспечены жилыми помещениями дети-сироты и дети, оставшиеся без попечения родителей, лица из числа детей-сирот и детей, оставшихся без попечения (за счет средств областного бюджета)"</v>
      </c>
      <c r="C165" s="522"/>
      <c r="D165" s="523"/>
      <c r="E165" s="528" t="s">
        <v>896</v>
      </c>
      <c r="F165" s="202"/>
    </row>
    <row r="166" spans="1:6" ht="111.75" customHeight="1" x14ac:dyDescent="0.25">
      <c r="A166" s="220" t="s">
        <v>946</v>
      </c>
      <c r="B166" s="526" t="s">
        <v>1092</v>
      </c>
      <c r="C166" s="527"/>
      <c r="D166" s="170">
        <v>45654</v>
      </c>
      <c r="E166" s="528"/>
      <c r="F166" s="202"/>
    </row>
    <row r="167" spans="1:6" ht="62.25" customHeight="1" x14ac:dyDescent="0.25">
      <c r="A167" s="209" t="s">
        <v>949</v>
      </c>
      <c r="B167" s="521" t="str">
        <f>'3 Мероприятия (результаты)'!B100</f>
        <v>Результат "Обеспечено участие граждан в социально значимых мероприятиях, направленных на укрепление института семьи"</v>
      </c>
      <c r="C167" s="522"/>
      <c r="D167" s="523"/>
      <c r="E167" s="166" t="s">
        <v>1045</v>
      </c>
    </row>
    <row r="168" spans="1:6" ht="31.5" customHeight="1" x14ac:dyDescent="0.25">
      <c r="A168" s="220" t="s">
        <v>950</v>
      </c>
      <c r="B168" s="524" t="s">
        <v>1047</v>
      </c>
      <c r="C168" s="525"/>
      <c r="D168" s="173">
        <v>45382</v>
      </c>
      <c r="E168" s="528" t="s">
        <v>929</v>
      </c>
    </row>
    <row r="169" spans="1:6" ht="21" customHeight="1" x14ac:dyDescent="0.25">
      <c r="A169" s="207" t="s">
        <v>951</v>
      </c>
      <c r="B169" s="524" t="s">
        <v>1048</v>
      </c>
      <c r="C169" s="525"/>
      <c r="D169" s="173">
        <v>45443</v>
      </c>
      <c r="E169" s="528"/>
    </row>
    <row r="170" spans="1:6" ht="32.25" customHeight="1" x14ac:dyDescent="0.25">
      <c r="A170" s="207" t="s">
        <v>1136</v>
      </c>
      <c r="B170" s="524" t="s">
        <v>947</v>
      </c>
      <c r="C170" s="525"/>
      <c r="D170" s="173">
        <v>45504</v>
      </c>
      <c r="E170" s="166" t="s">
        <v>948</v>
      </c>
    </row>
    <row r="171" spans="1:6" ht="31.5" x14ac:dyDescent="0.25">
      <c r="A171" s="207" t="s">
        <v>1137</v>
      </c>
      <c r="B171" s="524" t="s">
        <v>1049</v>
      </c>
      <c r="C171" s="525"/>
      <c r="D171" s="173">
        <v>45654</v>
      </c>
      <c r="E171" s="166" t="s">
        <v>929</v>
      </c>
    </row>
    <row r="172" spans="1:6" ht="36.75" customHeight="1" x14ac:dyDescent="0.25">
      <c r="A172" s="209" t="s">
        <v>1138</v>
      </c>
      <c r="B172" s="521" t="str">
        <f>'3 Мероприятия (результаты)'!B107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72" s="522"/>
      <c r="D172" s="523"/>
      <c r="E172" s="528" t="s">
        <v>929</v>
      </c>
    </row>
    <row r="173" spans="1:6" ht="50.25" customHeight="1" x14ac:dyDescent="0.25">
      <c r="A173" s="207" t="s">
        <v>1139</v>
      </c>
      <c r="B173" s="537" t="s">
        <v>1100</v>
      </c>
      <c r="C173" s="538"/>
      <c r="D173" s="170">
        <v>45654</v>
      </c>
      <c r="E173" s="528"/>
    </row>
    <row r="174" spans="1:6" ht="51" customHeight="1" x14ac:dyDescent="0.25">
      <c r="A174" s="206" t="s">
        <v>1140</v>
      </c>
      <c r="B174" s="537" t="s">
        <v>1051</v>
      </c>
      <c r="C174" s="546"/>
      <c r="D174" s="170">
        <v>45654</v>
      </c>
      <c r="E174" s="525"/>
    </row>
    <row r="175" spans="1:6" s="64" customFormat="1" ht="29.25" customHeight="1" x14ac:dyDescent="0.25">
      <c r="A175" s="209">
        <v>6</v>
      </c>
      <c r="B175" s="521" t="s">
        <v>525</v>
      </c>
      <c r="C175" s="522"/>
      <c r="D175" s="547"/>
      <c r="E175" s="168" t="s">
        <v>781</v>
      </c>
    </row>
    <row r="176" spans="1:6" ht="15.75" customHeight="1" x14ac:dyDescent="0.25">
      <c r="A176" s="209" t="s">
        <v>77</v>
      </c>
      <c r="B176" s="521" t="s">
        <v>308</v>
      </c>
      <c r="C176" s="522"/>
      <c r="D176" s="522"/>
      <c r="E176" s="523"/>
    </row>
    <row r="177" spans="1:6" ht="31.5" customHeight="1" x14ac:dyDescent="0.25">
      <c r="A177" s="209" t="s">
        <v>952</v>
      </c>
      <c r="B177" s="521" t="str">
        <f>'3 Мероприятия (результаты)'!B110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77" s="522"/>
      <c r="D177" s="523"/>
      <c r="E177" s="528" t="s">
        <v>919</v>
      </c>
    </row>
    <row r="178" spans="1:6" ht="32.25" customHeight="1" x14ac:dyDescent="0.25">
      <c r="A178" s="207" t="s">
        <v>953</v>
      </c>
      <c r="B178" s="526" t="s">
        <v>1090</v>
      </c>
      <c r="C178" s="527"/>
      <c r="D178" s="170">
        <v>45654</v>
      </c>
      <c r="E178" s="528"/>
      <c r="F178" s="201"/>
    </row>
    <row r="179" spans="1:6" ht="31.5" x14ac:dyDescent="0.25">
      <c r="A179" s="209">
        <v>7</v>
      </c>
      <c r="B179" s="521" t="s">
        <v>500</v>
      </c>
      <c r="C179" s="522"/>
      <c r="D179" s="523"/>
      <c r="E179" s="168" t="s">
        <v>781</v>
      </c>
    </row>
    <row r="180" spans="1:6" ht="15.75" customHeight="1" x14ac:dyDescent="0.25">
      <c r="A180" s="209" t="s">
        <v>81</v>
      </c>
      <c r="B180" s="521" t="s">
        <v>315</v>
      </c>
      <c r="C180" s="522"/>
      <c r="D180" s="522"/>
      <c r="E180" s="523"/>
    </row>
    <row r="181" spans="1:6" ht="47.25" x14ac:dyDescent="0.25">
      <c r="A181" s="209" t="s">
        <v>954</v>
      </c>
      <c r="B181" s="521" t="str">
        <f>'3 Мероприятия (результаты)'!B114</f>
        <v>Результат "Доля расходов МСР, осуществляемых с применением программно-целевых инструментов, в общем объеме расходов МСР"</v>
      </c>
      <c r="C181" s="522"/>
      <c r="D181" s="523"/>
      <c r="E181" s="166" t="s">
        <v>902</v>
      </c>
    </row>
    <row r="182" spans="1:6" ht="78" customHeight="1" x14ac:dyDescent="0.25">
      <c r="A182" s="207" t="s">
        <v>955</v>
      </c>
      <c r="B182" s="548" t="s">
        <v>1052</v>
      </c>
      <c r="C182" s="549"/>
      <c r="D182" s="208">
        <v>45566</v>
      </c>
      <c r="E182" s="166" t="s">
        <v>1120</v>
      </c>
      <c r="F182" s="201"/>
    </row>
    <row r="183" spans="1:6" ht="48.75" customHeight="1" x14ac:dyDescent="0.25">
      <c r="A183" s="209" t="s">
        <v>956</v>
      </c>
      <c r="B183" s="521" t="str">
        <f>'3 Мероприятия (результаты)'!B115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183" s="522"/>
      <c r="D183" s="523"/>
      <c r="E183" s="528" t="s">
        <v>957</v>
      </c>
    </row>
    <row r="184" spans="1:6" ht="35.25" customHeight="1" x14ac:dyDescent="0.25">
      <c r="A184" s="207" t="s">
        <v>958</v>
      </c>
      <c r="B184" s="526" t="s">
        <v>1094</v>
      </c>
      <c r="C184" s="527"/>
      <c r="D184" s="170">
        <v>45654</v>
      </c>
      <c r="E184" s="528"/>
    </row>
    <row r="185" spans="1:6" ht="39" customHeight="1" x14ac:dyDescent="0.25">
      <c r="A185" s="209" t="s">
        <v>959</v>
      </c>
      <c r="B185" s="552" t="str">
        <f>'3 Мероприятия (результаты)'!B116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185" s="553"/>
      <c r="D185" s="554"/>
      <c r="E185" s="550" t="s">
        <v>957</v>
      </c>
    </row>
    <row r="186" spans="1:6" ht="45.75" customHeight="1" x14ac:dyDescent="0.25">
      <c r="A186" s="207" t="s">
        <v>960</v>
      </c>
      <c r="B186" s="526" t="s">
        <v>1095</v>
      </c>
      <c r="C186" s="527"/>
      <c r="D186" s="170">
        <v>45654</v>
      </c>
      <c r="E186" s="551"/>
    </row>
    <row r="187" spans="1:6" ht="29.25" customHeight="1" x14ac:dyDescent="0.25">
      <c r="A187" s="209" t="s">
        <v>961</v>
      </c>
      <c r="B187" s="555" t="str">
        <f>'3 Мероприятия (результаты)'!B117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187" s="556"/>
      <c r="D187" s="557"/>
      <c r="E187" s="550" t="s">
        <v>900</v>
      </c>
    </row>
    <row r="188" spans="1:6" ht="30.75" customHeight="1" x14ac:dyDescent="0.25">
      <c r="A188" s="207" t="s">
        <v>962</v>
      </c>
      <c r="B188" s="526" t="s">
        <v>1053</v>
      </c>
      <c r="C188" s="527"/>
      <c r="D188" s="170">
        <v>45654</v>
      </c>
      <c r="E188" s="558"/>
    </row>
    <row r="189" spans="1:6" ht="64.5" customHeight="1" x14ac:dyDescent="0.25">
      <c r="A189" s="209" t="s">
        <v>963</v>
      </c>
      <c r="B189" s="552" t="str">
        <f>'3 Мероприятия (результаты)'!B118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189" s="553"/>
      <c r="D189" s="554"/>
      <c r="E189" s="207" t="s">
        <v>966</v>
      </c>
    </row>
    <row r="190" spans="1:6" ht="63.75" customHeight="1" x14ac:dyDescent="0.25">
      <c r="A190" s="207" t="s">
        <v>964</v>
      </c>
      <c r="B190" s="543" t="s">
        <v>965</v>
      </c>
      <c r="C190" s="543"/>
      <c r="D190" s="170">
        <v>45654</v>
      </c>
      <c r="E190" s="212" t="s">
        <v>966</v>
      </c>
    </row>
    <row r="191" spans="1:6" ht="36" customHeight="1" x14ac:dyDescent="0.25">
      <c r="A191" s="209" t="s">
        <v>967</v>
      </c>
      <c r="B191" s="521" t="str">
        <f>'3 Мероприятия (результаты)'!B119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191" s="522"/>
      <c r="D191" s="523"/>
      <c r="E191" s="330" t="s">
        <v>968</v>
      </c>
    </row>
    <row r="192" spans="1:6" ht="35.25" customHeight="1" x14ac:dyDescent="0.25">
      <c r="A192" s="207" t="s">
        <v>969</v>
      </c>
      <c r="B192" s="524" t="s">
        <v>1054</v>
      </c>
      <c r="C192" s="525"/>
      <c r="D192" s="170">
        <v>45654</v>
      </c>
      <c r="E192" s="330"/>
    </row>
    <row r="193" spans="1:6" ht="46.5" customHeight="1" x14ac:dyDescent="0.25">
      <c r="A193" s="209" t="s">
        <v>970</v>
      </c>
      <c r="B193" s="552" t="str">
        <f>'3 Мероприятия (результаты)'!B120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их порядок их предоставления, предусмотрен срок назначения 5 рабочих дней и менее"</v>
      </c>
      <c r="C193" s="553"/>
      <c r="D193" s="554"/>
      <c r="E193" s="207" t="s">
        <v>966</v>
      </c>
    </row>
    <row r="194" spans="1:6" ht="100.5" customHeight="1" x14ac:dyDescent="0.25">
      <c r="A194" s="212" t="s">
        <v>971</v>
      </c>
      <c r="B194" s="537" t="s">
        <v>1113</v>
      </c>
      <c r="C194" s="538"/>
      <c r="D194" s="170">
        <v>45654</v>
      </c>
      <c r="E194" s="212" t="s">
        <v>966</v>
      </c>
    </row>
    <row r="195" spans="1:6" ht="62.25" customHeight="1" x14ac:dyDescent="0.25">
      <c r="A195" s="209" t="s">
        <v>972</v>
      </c>
      <c r="B195" s="552" t="str">
        <f>'3 Мероприятия (результаты)'!B121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195" s="553"/>
      <c r="D195" s="554"/>
      <c r="E195" s="567" t="s">
        <v>968</v>
      </c>
    </row>
    <row r="196" spans="1:6" ht="35.25" customHeight="1" x14ac:dyDescent="0.25">
      <c r="A196" s="207" t="s">
        <v>973</v>
      </c>
      <c r="B196" s="333" t="s">
        <v>1055</v>
      </c>
      <c r="C196" s="334"/>
      <c r="D196" s="170">
        <v>45654</v>
      </c>
      <c r="E196" s="568"/>
    </row>
    <row r="197" spans="1:6" ht="36" customHeight="1" x14ac:dyDescent="0.25">
      <c r="A197" s="209" t="s">
        <v>974</v>
      </c>
      <c r="B197" s="552" t="str">
        <f>'3 Мероприятия (результаты)'!B122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197" s="553"/>
      <c r="D197" s="554"/>
      <c r="E197" s="550" t="s">
        <v>968</v>
      </c>
    </row>
    <row r="198" spans="1:6" ht="30" customHeight="1" x14ac:dyDescent="0.25">
      <c r="A198" s="207" t="s">
        <v>975</v>
      </c>
      <c r="B198" s="524" t="s">
        <v>1056</v>
      </c>
      <c r="C198" s="525"/>
      <c r="D198" s="170">
        <v>45654</v>
      </c>
      <c r="E198" s="551"/>
    </row>
    <row r="199" spans="1:6" ht="36" customHeight="1" x14ac:dyDescent="0.25">
      <c r="A199" s="209" t="s">
        <v>976</v>
      </c>
      <c r="B199" s="521" t="str">
        <f>'3 Мероприятия (результаты)'!B123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199" s="522"/>
      <c r="D199" s="523"/>
      <c r="E199" s="330" t="s">
        <v>968</v>
      </c>
    </row>
    <row r="200" spans="1:6" ht="32.25" customHeight="1" x14ac:dyDescent="0.25">
      <c r="A200" s="207" t="s">
        <v>977</v>
      </c>
      <c r="B200" s="524" t="s">
        <v>978</v>
      </c>
      <c r="C200" s="525"/>
      <c r="D200" s="170">
        <v>45654</v>
      </c>
      <c r="E200" s="330"/>
    </row>
    <row r="201" spans="1:6" ht="51" customHeight="1" x14ac:dyDescent="0.25">
      <c r="A201" s="209" t="s">
        <v>979</v>
      </c>
      <c r="B201" s="552" t="str">
        <f>'3 Мероприятия (результаты)'!B124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201" s="553"/>
      <c r="D201" s="554"/>
      <c r="E201" s="330" t="s">
        <v>968</v>
      </c>
    </row>
    <row r="202" spans="1:6" ht="48" customHeight="1" x14ac:dyDescent="0.25">
      <c r="A202" s="207" t="s">
        <v>980</v>
      </c>
      <c r="B202" s="333" t="s">
        <v>1057</v>
      </c>
      <c r="C202" s="334"/>
      <c r="D202" s="170">
        <v>45654</v>
      </c>
      <c r="E202" s="330"/>
    </row>
    <row r="203" spans="1:6" ht="32.25" customHeight="1" x14ac:dyDescent="0.25">
      <c r="A203" s="209" t="s">
        <v>981</v>
      </c>
      <c r="B203" s="552" t="str">
        <f>'3 Мероприятия (результаты)'!B125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203" s="553"/>
      <c r="D203" s="554"/>
      <c r="E203" s="550" t="s">
        <v>1103</v>
      </c>
    </row>
    <row r="204" spans="1:6" ht="32.25" customHeight="1" x14ac:dyDescent="0.25">
      <c r="A204" s="207" t="s">
        <v>982</v>
      </c>
      <c r="B204" s="333" t="s">
        <v>1101</v>
      </c>
      <c r="C204" s="334"/>
      <c r="D204" s="170">
        <v>45654</v>
      </c>
      <c r="E204" s="558"/>
      <c r="F204" s="201"/>
    </row>
    <row r="205" spans="1:6" ht="45" customHeight="1" x14ac:dyDescent="0.25">
      <c r="A205" s="171" t="s">
        <v>983</v>
      </c>
      <c r="B205" s="521" t="str">
        <f>'3 Мероприятия (результаты)'!B126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205" s="522"/>
      <c r="D205" s="523"/>
      <c r="E205" s="550" t="s">
        <v>966</v>
      </c>
    </row>
    <row r="206" spans="1:6" ht="33" customHeight="1" x14ac:dyDescent="0.25">
      <c r="A206" s="172" t="s">
        <v>984</v>
      </c>
      <c r="B206" s="524" t="s">
        <v>1058</v>
      </c>
      <c r="C206" s="525"/>
      <c r="D206" s="170">
        <v>45654</v>
      </c>
      <c r="E206" s="551"/>
    </row>
    <row r="207" spans="1:6" ht="22.5" customHeight="1" x14ac:dyDescent="0.25">
      <c r="A207" s="171" t="s">
        <v>355</v>
      </c>
      <c r="B207" s="552" t="str">
        <f>'3 Мероприятия (результаты)'!B127</f>
        <v>Комплекс процессных мероприятий «Организация отдыха детей и их оздоровления»</v>
      </c>
      <c r="C207" s="559"/>
      <c r="D207" s="559"/>
      <c r="E207" s="560"/>
    </row>
    <row r="208" spans="1:6" ht="18" customHeight="1" x14ac:dyDescent="0.25">
      <c r="A208" s="171" t="s">
        <v>85</v>
      </c>
      <c r="B208" s="521" t="s">
        <v>356</v>
      </c>
      <c r="C208" s="522"/>
      <c r="D208" s="522"/>
      <c r="E208" s="523"/>
    </row>
    <row r="209" spans="1:5" ht="31.5" customHeight="1" x14ac:dyDescent="0.25">
      <c r="A209" s="209" t="s">
        <v>985</v>
      </c>
      <c r="B209" s="521" t="str">
        <f>'3 Мероприятия (результаты)'!B129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209" s="522"/>
      <c r="D209" s="523"/>
      <c r="E209" s="528" t="s">
        <v>986</v>
      </c>
    </row>
    <row r="210" spans="1:5" ht="33.75" customHeight="1" x14ac:dyDescent="0.25">
      <c r="A210" s="207" t="s">
        <v>987</v>
      </c>
      <c r="B210" s="526" t="s">
        <v>1102</v>
      </c>
      <c r="C210" s="527"/>
      <c r="D210" s="170">
        <v>45654</v>
      </c>
      <c r="E210" s="528"/>
    </row>
    <row r="211" spans="1:5" ht="33.75" customHeight="1" x14ac:dyDescent="0.25">
      <c r="A211" s="209" t="s">
        <v>988</v>
      </c>
      <c r="B211" s="521" t="str">
        <f>'3 Мероприятия (результаты)'!B130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211" s="522"/>
      <c r="D211" s="523"/>
      <c r="E211" s="528" t="s">
        <v>986</v>
      </c>
    </row>
    <row r="212" spans="1:5" ht="33.75" customHeight="1" x14ac:dyDescent="0.25">
      <c r="A212" s="207" t="s">
        <v>989</v>
      </c>
      <c r="B212" s="561" t="s">
        <v>992</v>
      </c>
      <c r="C212" s="562"/>
      <c r="D212" s="170">
        <v>45654</v>
      </c>
      <c r="E212" s="528"/>
    </row>
    <row r="213" spans="1:5" ht="34.5" customHeight="1" x14ac:dyDescent="0.25">
      <c r="A213" s="209" t="s">
        <v>990</v>
      </c>
      <c r="B213" s="533" t="str">
        <f>'3 Мероприятия (результаты)'!B131</f>
        <v>Результат "Количество модернизированных объектов инфраструктуры, предназначенных для отдыха детей и их оздоровления"</v>
      </c>
      <c r="C213" s="534"/>
      <c r="D213" s="535"/>
      <c r="E213" s="529" t="s">
        <v>1059</v>
      </c>
    </row>
    <row r="214" spans="1:5" ht="63.75" customHeight="1" x14ac:dyDescent="0.25">
      <c r="A214" s="207" t="s">
        <v>991</v>
      </c>
      <c r="B214" s="561" t="s">
        <v>992</v>
      </c>
      <c r="C214" s="562"/>
      <c r="D214" s="170">
        <v>45654</v>
      </c>
      <c r="E214" s="536"/>
    </row>
  </sheetData>
  <customSheetViews>
    <customSheetView guid="{F180D41F-39FE-4EA2-9EE9-97DC00584AD7}" showPageBreaks="1" fitToPage="1" printArea="1" view="pageBreakPreview" topLeftCell="A169">
      <selection activeCell="A175" sqref="A175:D176"/>
      <pageMargins left="0.23622047244094491" right="0.23622047244094491" top="0.35433070866141736" bottom="0.35433070866141736" header="0.31496062992125984" footer="0.31496062992125984"/>
      <pageSetup paperSize="9" scale="74" fitToHeight="0" orientation="landscape" horizontalDpi="1200" verticalDpi="1200" r:id="rId1"/>
    </customSheetView>
    <customSheetView guid="{A2977851-3B80-4498-9AB5-18B18897B622}" showPageBreaks="1" fitToPage="1" printArea="1" view="pageBreakPreview" topLeftCell="A142">
      <selection activeCell="A152" sqref="A152:D152"/>
      <pageMargins left="0.23622047244094491" right="0.23622047244094491" top="0.35433070866141736" bottom="0.35433070866141736" header="0.31496062992125984" footer="0.31496062992125984"/>
      <pageSetup paperSize="9" scale="73" fitToHeight="0" orientation="landscape" r:id="rId2"/>
    </customSheetView>
    <customSheetView guid="{115C465B-3F01-4231-8C34-487E17311F2B}" showPageBreaks="1" fitToPage="1" printArea="1" view="pageBreakPreview" topLeftCell="A208">
      <selection activeCell="B218" sqref="B218:C218"/>
      <pageMargins left="0.23622047244094491" right="0.23622047244094491" top="0.35433070866141736" bottom="0.35433070866141736" header="0.31496062992125984" footer="0.31496062992125984"/>
      <pageSetup paperSize="9" scale="73" fitToHeight="0" orientation="landscape" r:id="rId3"/>
    </customSheetView>
  </customSheetViews>
  <mergeCells count="276">
    <mergeCell ref="F98:F99"/>
    <mergeCell ref="F114:F115"/>
    <mergeCell ref="F131:F132"/>
    <mergeCell ref="E157:E158"/>
    <mergeCell ref="B211:D211"/>
    <mergeCell ref="E211:E212"/>
    <mergeCell ref="B199:D199"/>
    <mergeCell ref="E199:E200"/>
    <mergeCell ref="B200:C200"/>
    <mergeCell ref="B201:D201"/>
    <mergeCell ref="B189:D189"/>
    <mergeCell ref="B190:C190"/>
    <mergeCell ref="E121:E122"/>
    <mergeCell ref="E201:E202"/>
    <mergeCell ref="B202:C202"/>
    <mergeCell ref="B203:D203"/>
    <mergeCell ref="E203:E204"/>
    <mergeCell ref="B204:C204"/>
    <mergeCell ref="B193:D193"/>
    <mergeCell ref="B194:C194"/>
    <mergeCell ref="B195:D195"/>
    <mergeCell ref="E195:E196"/>
    <mergeCell ref="B196:C196"/>
    <mergeCell ref="B197:D197"/>
    <mergeCell ref="B213:D213"/>
    <mergeCell ref="E213:E214"/>
    <mergeCell ref="B205:D205"/>
    <mergeCell ref="E205:E206"/>
    <mergeCell ref="B206:C206"/>
    <mergeCell ref="B207:E207"/>
    <mergeCell ref="B208:E208"/>
    <mergeCell ref="B209:D209"/>
    <mergeCell ref="E209:E210"/>
    <mergeCell ref="B210:C210"/>
    <mergeCell ref="B212:C212"/>
    <mergeCell ref="B214:C214"/>
    <mergeCell ref="E197:E198"/>
    <mergeCell ref="B198:C198"/>
    <mergeCell ref="B185:D185"/>
    <mergeCell ref="B186:C186"/>
    <mergeCell ref="E185:E186"/>
    <mergeCell ref="B187:D187"/>
    <mergeCell ref="E187:E188"/>
    <mergeCell ref="B188:C188"/>
    <mergeCell ref="B191:D191"/>
    <mergeCell ref="E191:E192"/>
    <mergeCell ref="B192:C192"/>
    <mergeCell ref="B177:D177"/>
    <mergeCell ref="E177:E178"/>
    <mergeCell ref="B178:C178"/>
    <mergeCell ref="B179:D179"/>
    <mergeCell ref="B180:E180"/>
    <mergeCell ref="B181:D181"/>
    <mergeCell ref="B182:C182"/>
    <mergeCell ref="B183:D183"/>
    <mergeCell ref="E183:E184"/>
    <mergeCell ref="B184:C184"/>
    <mergeCell ref="B171:C171"/>
    <mergeCell ref="B172:D172"/>
    <mergeCell ref="E172:E174"/>
    <mergeCell ref="B173:C173"/>
    <mergeCell ref="B174:C174"/>
    <mergeCell ref="B175:D175"/>
    <mergeCell ref="B176:E176"/>
    <mergeCell ref="B162:C162"/>
    <mergeCell ref="B163:D163"/>
    <mergeCell ref="E163:E164"/>
    <mergeCell ref="B164:C164"/>
    <mergeCell ref="B167:D167"/>
    <mergeCell ref="B168:C168"/>
    <mergeCell ref="E168:E169"/>
    <mergeCell ref="B169:C169"/>
    <mergeCell ref="B170:C170"/>
    <mergeCell ref="B165:D165"/>
    <mergeCell ref="E165:E166"/>
    <mergeCell ref="B166:C166"/>
    <mergeCell ref="B155:D155"/>
    <mergeCell ref="E155:E156"/>
    <mergeCell ref="B156:C156"/>
    <mergeCell ref="B157:D157"/>
    <mergeCell ref="B158:C158"/>
    <mergeCell ref="B159:D159"/>
    <mergeCell ref="E159:E160"/>
    <mergeCell ref="B160:C160"/>
    <mergeCell ref="B161:D161"/>
    <mergeCell ref="B153:D153"/>
    <mergeCell ref="B154:E154"/>
    <mergeCell ref="B143:D143"/>
    <mergeCell ref="E143:E144"/>
    <mergeCell ref="B144:C144"/>
    <mergeCell ref="B145:D145"/>
    <mergeCell ref="E145:E146"/>
    <mergeCell ref="B146:C146"/>
    <mergeCell ref="B147:D147"/>
    <mergeCell ref="E147:E148"/>
    <mergeCell ref="B148:C148"/>
    <mergeCell ref="B141:D141"/>
    <mergeCell ref="E141:E142"/>
    <mergeCell ref="B142:C142"/>
    <mergeCell ref="B149:D149"/>
    <mergeCell ref="E149:E150"/>
    <mergeCell ref="B150:C150"/>
    <mergeCell ref="B151:D151"/>
    <mergeCell ref="E151:E152"/>
    <mergeCell ref="B152:C152"/>
    <mergeCell ref="B131:D131"/>
    <mergeCell ref="E131:E132"/>
    <mergeCell ref="B132:C132"/>
    <mergeCell ref="B135:D135"/>
    <mergeCell ref="B136:E136"/>
    <mergeCell ref="B137:D137"/>
    <mergeCell ref="B138:C138"/>
    <mergeCell ref="B139:D139"/>
    <mergeCell ref="E139:E140"/>
    <mergeCell ref="B140:C140"/>
    <mergeCell ref="B134:C134"/>
    <mergeCell ref="B133:D133"/>
    <mergeCell ref="E133:E134"/>
    <mergeCell ref="B125:D125"/>
    <mergeCell ref="E125:E126"/>
    <mergeCell ref="B126:C126"/>
    <mergeCell ref="B127:D127"/>
    <mergeCell ref="E127:E128"/>
    <mergeCell ref="B128:C128"/>
    <mergeCell ref="B129:D129"/>
    <mergeCell ref="E129:E130"/>
    <mergeCell ref="B130:C130"/>
    <mergeCell ref="B116:D116"/>
    <mergeCell ref="E116:E118"/>
    <mergeCell ref="B117:C117"/>
    <mergeCell ref="B118:C118"/>
    <mergeCell ref="B119:D119"/>
    <mergeCell ref="B120:C120"/>
    <mergeCell ref="B121:D121"/>
    <mergeCell ref="B122:C122"/>
    <mergeCell ref="B123:D123"/>
    <mergeCell ref="E123:E124"/>
    <mergeCell ref="B124:C124"/>
    <mergeCell ref="B108:D108"/>
    <mergeCell ref="E108:E109"/>
    <mergeCell ref="B109:C109"/>
    <mergeCell ref="B110:D110"/>
    <mergeCell ref="B111:C111"/>
    <mergeCell ref="B114:D114"/>
    <mergeCell ref="E114:E115"/>
    <mergeCell ref="B115:C115"/>
    <mergeCell ref="B102:D102"/>
    <mergeCell ref="E102:E103"/>
    <mergeCell ref="B103:C103"/>
    <mergeCell ref="B104:D104"/>
    <mergeCell ref="E104:E105"/>
    <mergeCell ref="B105:C105"/>
    <mergeCell ref="B106:D106"/>
    <mergeCell ref="E106:E107"/>
    <mergeCell ref="B107:C107"/>
    <mergeCell ref="E110:E111"/>
    <mergeCell ref="B112:D112"/>
    <mergeCell ref="E112:E113"/>
    <mergeCell ref="B113:C113"/>
    <mergeCell ref="B96:D96"/>
    <mergeCell ref="E96:E97"/>
    <mergeCell ref="B97:C97"/>
    <mergeCell ref="B98:D98"/>
    <mergeCell ref="E98:E99"/>
    <mergeCell ref="B99:C99"/>
    <mergeCell ref="B100:D100"/>
    <mergeCell ref="E100:E101"/>
    <mergeCell ref="B101:C101"/>
    <mergeCell ref="B90:D90"/>
    <mergeCell ref="E90:E91"/>
    <mergeCell ref="B91:C91"/>
    <mergeCell ref="B92:D92"/>
    <mergeCell ref="E92:E93"/>
    <mergeCell ref="B93:C93"/>
    <mergeCell ref="B94:D94"/>
    <mergeCell ref="E94:E95"/>
    <mergeCell ref="B95:C95"/>
    <mergeCell ref="B82:D82"/>
    <mergeCell ref="B83:E83"/>
    <mergeCell ref="B84:D84"/>
    <mergeCell ref="E84:E85"/>
    <mergeCell ref="B85:C85"/>
    <mergeCell ref="B86:D86"/>
    <mergeCell ref="E86:E87"/>
    <mergeCell ref="B87:C87"/>
    <mergeCell ref="B88:D88"/>
    <mergeCell ref="E88:E89"/>
    <mergeCell ref="B89:C89"/>
    <mergeCell ref="B69:C69"/>
    <mergeCell ref="B70:C70"/>
    <mergeCell ref="B71:C71"/>
    <mergeCell ref="B72:C72"/>
    <mergeCell ref="B73:C73"/>
    <mergeCell ref="B75:D75"/>
    <mergeCell ref="B76:C76"/>
    <mergeCell ref="E76:E81"/>
    <mergeCell ref="B77:C77"/>
    <mergeCell ref="B78:C78"/>
    <mergeCell ref="B79:C79"/>
    <mergeCell ref="B80:C80"/>
    <mergeCell ref="B81:C81"/>
    <mergeCell ref="B61:D61"/>
    <mergeCell ref="B62:C62"/>
    <mergeCell ref="E62:E67"/>
    <mergeCell ref="B63:C63"/>
    <mergeCell ref="B64:C64"/>
    <mergeCell ref="B65:C65"/>
    <mergeCell ref="B66:C66"/>
    <mergeCell ref="B67:C67"/>
    <mergeCell ref="B68:D68"/>
    <mergeCell ref="B53:C53"/>
    <mergeCell ref="B54:D54"/>
    <mergeCell ref="B55:C55"/>
    <mergeCell ref="E55:E60"/>
    <mergeCell ref="B56:C56"/>
    <mergeCell ref="B57:C57"/>
    <mergeCell ref="L57:M57"/>
    <mergeCell ref="B58:C58"/>
    <mergeCell ref="B59:C59"/>
    <mergeCell ref="B60:C60"/>
    <mergeCell ref="B45:D45"/>
    <mergeCell ref="B46:E46"/>
    <mergeCell ref="B47:D47"/>
    <mergeCell ref="B48:C48"/>
    <mergeCell ref="B49:C49"/>
    <mergeCell ref="B50:C50"/>
    <mergeCell ref="B51:C51"/>
    <mergeCell ref="E51:E52"/>
    <mergeCell ref="B52:C52"/>
    <mergeCell ref="B32:C32"/>
    <mergeCell ref="E32:E37"/>
    <mergeCell ref="B33:C33"/>
    <mergeCell ref="B34:C34"/>
    <mergeCell ref="B35:C35"/>
    <mergeCell ref="B36:C36"/>
    <mergeCell ref="B37:C37"/>
    <mergeCell ref="B38:D38"/>
    <mergeCell ref="B39:C39"/>
    <mergeCell ref="E39:E44"/>
    <mergeCell ref="B40:C40"/>
    <mergeCell ref="B41:C41"/>
    <mergeCell ref="B42:C42"/>
    <mergeCell ref="B43:C43"/>
    <mergeCell ref="B44:C44"/>
    <mergeCell ref="B24:D24"/>
    <mergeCell ref="B25:C25"/>
    <mergeCell ref="E25:E30"/>
    <mergeCell ref="B26:C26"/>
    <mergeCell ref="B27:C27"/>
    <mergeCell ref="B28:C28"/>
    <mergeCell ref="B29:C29"/>
    <mergeCell ref="B30:C30"/>
    <mergeCell ref="B31:D31"/>
    <mergeCell ref="B17:D17"/>
    <mergeCell ref="B18:C18"/>
    <mergeCell ref="E18:E23"/>
    <mergeCell ref="B19:C19"/>
    <mergeCell ref="B20:C20"/>
    <mergeCell ref="B21:C21"/>
    <mergeCell ref="A3:E3"/>
    <mergeCell ref="A5:A6"/>
    <mergeCell ref="B5:C6"/>
    <mergeCell ref="D5:D6"/>
    <mergeCell ref="B7:C7"/>
    <mergeCell ref="B8:D8"/>
    <mergeCell ref="B9:E9"/>
    <mergeCell ref="B10:D10"/>
    <mergeCell ref="B11:C11"/>
    <mergeCell ref="E11:E16"/>
    <mergeCell ref="B12:C12"/>
    <mergeCell ref="B13:C13"/>
    <mergeCell ref="B14:C14"/>
    <mergeCell ref="B15:C15"/>
    <mergeCell ref="B16:C16"/>
    <mergeCell ref="B22:C22"/>
    <mergeCell ref="B23:C23"/>
  </mergeCells>
  <pageMargins left="0.23622047244094491" right="0.23622047244094491" top="0.35433070866141736" bottom="0.35433070866141736" header="0.31496062992125984" footer="0.31496062992125984"/>
  <pageSetup paperSize="9" scale="73" fitToHeight="0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workbookViewId="0">
      <selection activeCell="N45" sqref="N45"/>
    </sheetView>
  </sheetViews>
  <sheetFormatPr defaultColWidth="9.140625" defaultRowHeight="15" x14ac:dyDescent="0.25"/>
  <cols>
    <col min="1" max="1" width="6.140625" style="11" customWidth="1"/>
    <col min="2" max="2" width="36.85546875" style="11" customWidth="1"/>
    <col min="3" max="3" width="33.140625" style="11" customWidth="1"/>
    <col min="4" max="4" width="11.85546875" style="11" customWidth="1"/>
    <col min="5" max="5" width="13.5703125" style="11" customWidth="1"/>
    <col min="6" max="6" width="10.28515625" style="11" customWidth="1"/>
    <col min="7" max="8" width="9.85546875" style="11" customWidth="1"/>
    <col min="9" max="9" width="8.85546875" style="11" customWidth="1"/>
    <col min="10" max="10" width="9.85546875" style="11" customWidth="1"/>
    <col min="11" max="11" width="10.28515625" style="11" customWidth="1"/>
    <col min="12" max="12" width="11.140625" style="11" customWidth="1"/>
    <col min="13" max="13" width="9.28515625" style="11" customWidth="1"/>
    <col min="14" max="14" width="14.42578125" style="11" customWidth="1"/>
    <col min="15" max="16384" width="9.140625" style="11"/>
  </cols>
  <sheetData>
    <row r="1" spans="1:15" ht="87" customHeight="1" x14ac:dyDescent="0.25">
      <c r="B1" s="58"/>
      <c r="C1" s="58"/>
      <c r="D1" s="58"/>
      <c r="E1" s="58"/>
      <c r="F1" s="58"/>
      <c r="G1" s="58"/>
      <c r="H1" s="58"/>
      <c r="I1" s="58"/>
      <c r="J1" s="58"/>
      <c r="K1" s="299" t="s">
        <v>993</v>
      </c>
      <c r="L1" s="299"/>
      <c r="M1" s="299"/>
      <c r="N1" s="299"/>
    </row>
    <row r="2" spans="1:15" ht="21" customHeight="1" x14ac:dyDescent="0.3">
      <c r="B2" s="570" t="s">
        <v>1060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</row>
    <row r="3" spans="1:15" ht="18.75" x14ac:dyDescent="0.3">
      <c r="B3" s="571" t="s">
        <v>1061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5" ht="18.75" x14ac:dyDescent="0.3">
      <c r="B4" s="571" t="s">
        <v>1062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</row>
    <row r="6" spans="1:15" ht="20.25" customHeight="1" x14ac:dyDescent="0.25">
      <c r="A6" s="572" t="s">
        <v>1063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</row>
    <row r="7" spans="1:15" ht="15.75" x14ac:dyDescent="0.25">
      <c r="A7" s="581" t="s">
        <v>2</v>
      </c>
      <c r="B7" s="582" t="s">
        <v>3</v>
      </c>
      <c r="C7" s="583"/>
      <c r="D7" s="586" t="s">
        <v>1064</v>
      </c>
      <c r="E7" s="586" t="s">
        <v>1065</v>
      </c>
      <c r="F7" s="581" t="s">
        <v>1066</v>
      </c>
      <c r="G7" s="581"/>
      <c r="H7" s="581"/>
      <c r="I7" s="581"/>
      <c r="J7" s="581"/>
      <c r="K7" s="581"/>
      <c r="L7" s="581"/>
      <c r="M7" s="581"/>
      <c r="N7" s="573" t="s">
        <v>1067</v>
      </c>
    </row>
    <row r="8" spans="1:15" ht="45" customHeight="1" x14ac:dyDescent="0.25">
      <c r="A8" s="581"/>
      <c r="B8" s="584"/>
      <c r="C8" s="585"/>
      <c r="D8" s="587"/>
      <c r="E8" s="587"/>
      <c r="F8" s="174">
        <v>2023</v>
      </c>
      <c r="G8" s="174">
        <v>2024</v>
      </c>
      <c r="H8" s="174">
        <v>2025</v>
      </c>
      <c r="I8" s="174">
        <v>2026</v>
      </c>
      <c r="J8" s="174">
        <v>2027</v>
      </c>
      <c r="K8" s="174">
        <v>2028</v>
      </c>
      <c r="L8" s="174">
        <v>2029</v>
      </c>
      <c r="M8" s="174">
        <v>2030</v>
      </c>
      <c r="N8" s="574"/>
    </row>
    <row r="9" spans="1:15" ht="16.5" customHeight="1" x14ac:dyDescent="0.25">
      <c r="A9" s="175">
        <v>1</v>
      </c>
      <c r="B9" s="575">
        <v>2</v>
      </c>
      <c r="C9" s="575"/>
      <c r="D9" s="175">
        <v>3</v>
      </c>
      <c r="E9" s="175">
        <v>4</v>
      </c>
      <c r="F9" s="175">
        <v>5</v>
      </c>
      <c r="G9" s="175">
        <v>6</v>
      </c>
      <c r="H9" s="175">
        <v>7</v>
      </c>
      <c r="I9" s="175">
        <v>8</v>
      </c>
      <c r="J9" s="175">
        <v>9</v>
      </c>
      <c r="K9" s="175">
        <v>10</v>
      </c>
      <c r="L9" s="175">
        <v>11</v>
      </c>
      <c r="M9" s="175">
        <v>12</v>
      </c>
      <c r="N9" s="175">
        <v>13</v>
      </c>
    </row>
    <row r="10" spans="1:15" ht="15.75" customHeight="1" x14ac:dyDescent="0.25">
      <c r="A10" s="576" t="s">
        <v>1068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7"/>
    </row>
    <row r="11" spans="1:15" ht="77.25" customHeight="1" x14ac:dyDescent="0.25">
      <c r="A11" s="176" t="s">
        <v>382</v>
      </c>
      <c r="B11" s="578" t="s">
        <v>1069</v>
      </c>
      <c r="C11" s="579"/>
      <c r="D11" s="177" t="s">
        <v>1129</v>
      </c>
      <c r="E11" s="177">
        <v>7.2999999999999995E-2</v>
      </c>
      <c r="F11" s="177">
        <v>0.41199999999999998</v>
      </c>
      <c r="G11" s="177">
        <v>0.45400000000000001</v>
      </c>
      <c r="H11" s="177">
        <v>0.50800000000000001</v>
      </c>
      <c r="I11" s="177">
        <v>0.56799999999999995</v>
      </c>
      <c r="J11" s="177" t="s">
        <v>14</v>
      </c>
      <c r="K11" s="177" t="s">
        <v>14</v>
      </c>
      <c r="L11" s="177" t="s">
        <v>14</v>
      </c>
      <c r="M11" s="177" t="s">
        <v>14</v>
      </c>
      <c r="N11" s="148" t="s">
        <v>1070</v>
      </c>
    </row>
    <row r="12" spans="1:15" ht="39.75" customHeight="1" x14ac:dyDescent="0.25">
      <c r="A12" s="580" t="s">
        <v>1071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</row>
    <row r="13" spans="1:15" ht="31.5" customHeight="1" x14ac:dyDescent="0.25">
      <c r="A13" s="588" t="s">
        <v>2</v>
      </c>
      <c r="B13" s="589" t="s">
        <v>515</v>
      </c>
      <c r="C13" s="589" t="s">
        <v>368</v>
      </c>
      <c r="D13" s="590" t="s">
        <v>369</v>
      </c>
      <c r="E13" s="591"/>
      <c r="F13" s="592" t="s">
        <v>370</v>
      </c>
      <c r="G13" s="592"/>
      <c r="H13" s="592"/>
      <c r="I13" s="592"/>
      <c r="J13" s="592"/>
      <c r="K13" s="592"/>
      <c r="L13" s="592"/>
      <c r="M13" s="592"/>
      <c r="N13" s="592"/>
      <c r="O13" s="149"/>
    </row>
    <row r="14" spans="1:15" ht="24.75" customHeight="1" x14ac:dyDescent="0.25">
      <c r="A14" s="588"/>
      <c r="B14" s="589"/>
      <c r="C14" s="589"/>
      <c r="D14" s="154" t="s">
        <v>371</v>
      </c>
      <c r="E14" s="154" t="s">
        <v>1072</v>
      </c>
      <c r="F14" s="154">
        <v>2023</v>
      </c>
      <c r="G14" s="154">
        <v>2024</v>
      </c>
      <c r="H14" s="154">
        <v>2025</v>
      </c>
      <c r="I14" s="154">
        <v>2026</v>
      </c>
      <c r="J14" s="154">
        <v>2027</v>
      </c>
      <c r="K14" s="154">
        <v>2028</v>
      </c>
      <c r="L14" s="154">
        <v>2029</v>
      </c>
      <c r="M14" s="154">
        <v>2030</v>
      </c>
      <c r="N14" s="162" t="s">
        <v>381</v>
      </c>
      <c r="O14" s="149"/>
    </row>
    <row r="15" spans="1:15" ht="16.5" customHeight="1" x14ac:dyDescent="0.25">
      <c r="A15" s="178">
        <v>1</v>
      </c>
      <c r="B15" s="175">
        <v>2</v>
      </c>
      <c r="C15" s="179">
        <v>3</v>
      </c>
      <c r="D15" s="179">
        <v>4</v>
      </c>
      <c r="E15" s="179">
        <v>5</v>
      </c>
      <c r="F15" s="179">
        <v>6</v>
      </c>
      <c r="G15" s="179">
        <v>7</v>
      </c>
      <c r="H15" s="179">
        <v>8</v>
      </c>
      <c r="I15" s="179">
        <v>9</v>
      </c>
      <c r="J15" s="179">
        <v>10</v>
      </c>
      <c r="K15" s="179">
        <v>11</v>
      </c>
      <c r="L15" s="179">
        <v>12</v>
      </c>
      <c r="M15" s="179">
        <v>13</v>
      </c>
      <c r="N15" s="180">
        <v>14</v>
      </c>
    </row>
    <row r="16" spans="1:15" ht="18.75" customHeight="1" x14ac:dyDescent="0.25">
      <c r="A16" s="593" t="s">
        <v>382</v>
      </c>
      <c r="B16" s="361" t="s">
        <v>1073</v>
      </c>
      <c r="C16" s="181" t="s">
        <v>384</v>
      </c>
      <c r="D16" s="182" t="s">
        <v>385</v>
      </c>
      <c r="E16" s="182" t="s">
        <v>385</v>
      </c>
      <c r="F16" s="183" t="str">
        <f>'[2]10. Аналитическая информаци (2'!F16</f>
        <v>3 341 482,1</v>
      </c>
      <c r="G16" s="184" t="str">
        <f>'[2]10. Аналитическая информаци (2'!G16</f>
        <v>5 498 880,0</v>
      </c>
      <c r="H16" s="184" t="str">
        <f>'[2]10. Аналитическая информаци (2'!H16</f>
        <v>2 762 860,1</v>
      </c>
      <c r="I16" s="184" t="str">
        <f>'[2]10. Аналитическая информаци (2'!I16</f>
        <v>1 039 145,9</v>
      </c>
      <c r="J16" s="184" t="str">
        <f>'[2]10. Аналитическая информаци (2'!J16</f>
        <v>1 036 245,9</v>
      </c>
      <c r="K16" s="184" t="str">
        <f>'[2]10. Аналитическая информаци (2'!K16</f>
        <v>1 036 245,9</v>
      </c>
      <c r="L16" s="184" t="str">
        <f>'[2]10. Аналитическая информаци (2'!L16</f>
        <v>1 036 245,9</v>
      </c>
      <c r="M16" s="184" t="str">
        <f>'[2]10. Аналитическая информаци (2'!M16</f>
        <v>1 036 245,9</v>
      </c>
      <c r="N16" s="184" t="str">
        <f>'[2]10. Аналитическая информаци (2'!N16</f>
        <v>16 787 351,7</v>
      </c>
    </row>
    <row r="17" spans="1:14" ht="16.5" customHeight="1" x14ac:dyDescent="0.25">
      <c r="A17" s="593"/>
      <c r="B17" s="363"/>
      <c r="C17" s="181" t="s">
        <v>1074</v>
      </c>
      <c r="D17" s="182">
        <v>851</v>
      </c>
      <c r="E17" s="182" t="s">
        <v>385</v>
      </c>
      <c r="F17" s="185" t="str">
        <f>'[2]10. Аналитическая информаци (2'!F17</f>
        <v>2 855 713,6</v>
      </c>
      <c r="G17" s="185" t="str">
        <f>'[2]10. Аналитическая информаци (2'!G17</f>
        <v>4 652 859,0</v>
      </c>
      <c r="H17" s="185" t="str">
        <f>'[2]10. Аналитическая информаци (2'!H17</f>
        <v>2 205 089,1</v>
      </c>
      <c r="I17" s="185" t="str">
        <f>'[2]10. Аналитическая информаци (2'!I17</f>
        <v>481 374,9</v>
      </c>
      <c r="J17" s="185" t="str">
        <f>'[2]10. Аналитическая информаци (2'!J17</f>
        <v>528 474,9</v>
      </c>
      <c r="K17" s="185" t="str">
        <f>'[2]10. Аналитическая информаци (2'!K17</f>
        <v>528 474,9</v>
      </c>
      <c r="L17" s="185" t="str">
        <f>'[2]10. Аналитическая информаци (2'!L17</f>
        <v>528 474,9</v>
      </c>
      <c r="M17" s="185" t="str">
        <f>'[2]10. Аналитическая информаци (2'!M17</f>
        <v>528 474,9</v>
      </c>
      <c r="N17" s="185" t="str">
        <f>'[2]10. Аналитическая информаци (2'!N17</f>
        <v>12 308 936,2</v>
      </c>
    </row>
    <row r="18" spans="1:14" ht="12" customHeight="1" thickBot="1" x14ac:dyDescent="0.3">
      <c r="A18" s="593"/>
      <c r="B18" s="363"/>
      <c r="C18" s="181" t="s">
        <v>1075</v>
      </c>
      <c r="D18" s="182">
        <v>835</v>
      </c>
      <c r="E18" s="182" t="s">
        <v>385</v>
      </c>
      <c r="F18" s="186" t="str">
        <f>'[2]10. Аналитическая информаци (2'!F18</f>
        <v>14 755,7</v>
      </c>
      <c r="G18" s="185" t="str">
        <f>'[2]10. Аналитическая информаци (2'!G18</f>
        <v>17 010,0</v>
      </c>
      <c r="H18" s="185" t="str">
        <f>'[2]10. Аналитическая информаци (2'!H18</f>
        <v>17 010,0</v>
      </c>
      <c r="I18" s="185" t="str">
        <f>'[2]10. Аналитическая информаци (2'!I18</f>
        <v>17 010,0</v>
      </c>
      <c r="J18" s="185" t="str">
        <f>'[2]10. Аналитическая информаци (2'!J18</f>
        <v>17 010,0</v>
      </c>
      <c r="K18" s="185" t="str">
        <f>'[2]10. Аналитическая информаци (2'!K18</f>
        <v>17 010,0</v>
      </c>
      <c r="L18" s="185" t="str">
        <f>'[2]10. Аналитическая информаци (2'!L18</f>
        <v>17 010,0</v>
      </c>
      <c r="M18" s="185" t="str">
        <f>'[2]10. Аналитическая информаци (2'!M18</f>
        <v>17 010,0</v>
      </c>
      <c r="N18" s="185" t="str">
        <f>'[2]10. Аналитическая информаци (2'!N18</f>
        <v>133 825,7</v>
      </c>
    </row>
    <row r="19" spans="1:14" ht="12" customHeight="1" thickBot="1" x14ac:dyDescent="0.3">
      <c r="A19" s="593"/>
      <c r="B19" s="363"/>
      <c r="C19" s="181" t="s">
        <v>1130</v>
      </c>
      <c r="D19" s="182">
        <v>893</v>
      </c>
      <c r="E19" s="182" t="s">
        <v>385</v>
      </c>
      <c r="F19" s="186">
        <f>'[2]10. Аналитическая информаци (2'!F19</f>
        <v>0</v>
      </c>
      <c r="G19" s="185">
        <f>'[2]10. Аналитическая информаци (2'!G19</f>
        <v>16600</v>
      </c>
      <c r="H19" s="185">
        <f>'[2]10. Аналитическая информаци (2'!H19</f>
        <v>0</v>
      </c>
      <c r="I19" s="185">
        <f>'[2]10. Аналитическая информаци (2'!I19</f>
        <v>0</v>
      </c>
      <c r="J19" s="185">
        <f>'[2]10. Аналитическая информаци (2'!J19</f>
        <v>0</v>
      </c>
      <c r="K19" s="185">
        <f>'[2]10. Аналитическая информаци (2'!K19</f>
        <v>0</v>
      </c>
      <c r="L19" s="185">
        <f>'[2]10. Аналитическая информаци (2'!L19</f>
        <v>0</v>
      </c>
      <c r="M19" s="185">
        <f>'[2]10. Аналитическая информаци (2'!M19</f>
        <v>0</v>
      </c>
      <c r="N19" s="185">
        <f>'[2]10. Аналитическая информаци (2'!N19</f>
        <v>16600</v>
      </c>
    </row>
    <row r="20" spans="1:14" ht="28.5" customHeight="1" thickBot="1" x14ac:dyDescent="0.3">
      <c r="A20" s="593"/>
      <c r="B20" s="363"/>
      <c r="C20" s="181" t="s">
        <v>1076</v>
      </c>
      <c r="D20" s="182">
        <v>892</v>
      </c>
      <c r="E20" s="182" t="s">
        <v>385</v>
      </c>
      <c r="F20" s="187">
        <f>'[2]10. Аналитическая информаци (2'!F20</f>
        <v>292906.8</v>
      </c>
      <c r="G20" s="185" t="str">
        <f>'[2]10. Аналитическая информаци (2'!G20</f>
        <v>557 549,5</v>
      </c>
      <c r="H20" s="185" t="str">
        <f>'[2]10. Аналитическая информаци (2'!H20</f>
        <v>374 149,5</v>
      </c>
      <c r="I20" s="185" t="str">
        <f>'[2]10. Аналитическая информаци (2'!I20</f>
        <v>374 149,5</v>
      </c>
      <c r="J20" s="185" t="str">
        <f>'[2]10. Аналитическая информаци (2'!J20</f>
        <v>374 149,5</v>
      </c>
      <c r="K20" s="185" t="str">
        <f>'[2]10. Аналитическая информаци (2'!K20</f>
        <v>374 149,5</v>
      </c>
      <c r="L20" s="185" t="str">
        <f>'[2]10. Аналитическая информаци (2'!L20</f>
        <v>374 149,5</v>
      </c>
      <c r="M20" s="185" t="str">
        <f>'[2]10. Аналитическая информаци (2'!M20</f>
        <v>374 149,5</v>
      </c>
      <c r="N20" s="185" t="str">
        <f>'[2]10. Аналитическая информаци (2'!N20</f>
        <v>3 095 353,3</v>
      </c>
    </row>
    <row r="21" spans="1:14" ht="18" customHeight="1" x14ac:dyDescent="0.25">
      <c r="A21" s="593"/>
      <c r="B21" s="363"/>
      <c r="C21" s="181" t="s">
        <v>1077</v>
      </c>
      <c r="D21" s="182">
        <v>832</v>
      </c>
      <c r="E21" s="182" t="s">
        <v>385</v>
      </c>
      <c r="F21" s="187">
        <f>'[2]10. Аналитическая информаци (2'!F21</f>
        <v>39461.699999999997</v>
      </c>
      <c r="G21" s="185" t="str">
        <f>'[2]10. Аналитическая информаци (2'!G21</f>
        <v>43 184,3</v>
      </c>
      <c r="H21" s="185">
        <f>'[2]10. Аналитическая информаци (2'!H21</f>
        <v>43184.3</v>
      </c>
      <c r="I21" s="185">
        <f>'[2]10. Аналитическая информаци (2'!I21</f>
        <v>43184.3</v>
      </c>
      <c r="J21" s="185">
        <f>'[2]10. Аналитическая информаци (2'!J21</f>
        <v>43184.3</v>
      </c>
      <c r="K21" s="185">
        <f>'[2]10. Аналитическая информаци (2'!K21</f>
        <v>43184.3</v>
      </c>
      <c r="L21" s="185">
        <f>'[2]10. Аналитическая информаци (2'!L21</f>
        <v>43184.3</v>
      </c>
      <c r="M21" s="185">
        <f>'[2]10. Аналитическая информаци (2'!M21</f>
        <v>43184.3</v>
      </c>
      <c r="N21" s="185" t="str">
        <f>'[2]10. Аналитическая информаци (2'!N21</f>
        <v>341 751,8</v>
      </c>
    </row>
    <row r="22" spans="1:14" ht="21" customHeight="1" x14ac:dyDescent="0.25">
      <c r="A22" s="593"/>
      <c r="B22" s="363"/>
      <c r="C22" s="188" t="s">
        <v>1078</v>
      </c>
      <c r="D22" s="189">
        <v>827</v>
      </c>
      <c r="E22" s="189" t="s">
        <v>385</v>
      </c>
      <c r="F22" s="186" t="str">
        <f>'[2]10. Аналитическая информаци (2'!F22</f>
        <v>138 644,3</v>
      </c>
      <c r="G22" s="185" t="str">
        <f>'[2]10. Аналитическая информаци (2'!G22</f>
        <v>211 677,2</v>
      </c>
      <c r="H22" s="185" t="str">
        <f>'[2]10. Аналитическая информаци (2'!H22</f>
        <v>123 427,2</v>
      </c>
      <c r="I22" s="185" t="str">
        <f>'[2]10. Аналитическая информаци (2'!I22</f>
        <v>123 427,2</v>
      </c>
      <c r="J22" s="185" t="str">
        <f>'[2]10. Аналитическая информаци (2'!J22</f>
        <v>73 427,2</v>
      </c>
      <c r="K22" s="185" t="str">
        <f>'[2]10. Аналитическая информаци (2'!K22</f>
        <v>73 427,2</v>
      </c>
      <c r="L22" s="185" t="str">
        <f>'[2]10. Аналитическая информаци (2'!L22</f>
        <v>73 427,2</v>
      </c>
      <c r="M22" s="185" t="str">
        <f>'[2]10. Аналитическая информаци (2'!M22</f>
        <v>73 427,2</v>
      </c>
      <c r="N22" s="185" t="str">
        <f>'[2]10. Аналитическая информаци (2'!N22</f>
        <v>890 884,7</v>
      </c>
    </row>
    <row r="23" spans="1:14" ht="21.75" customHeight="1" x14ac:dyDescent="0.25">
      <c r="A23" s="594" t="s">
        <v>388</v>
      </c>
      <c r="B23" s="360" t="s">
        <v>1079</v>
      </c>
      <c r="C23" s="181" t="s">
        <v>1080</v>
      </c>
      <c r="D23" s="175" t="s">
        <v>385</v>
      </c>
      <c r="E23" s="175" t="s">
        <v>385</v>
      </c>
      <c r="F23" s="190">
        <f>'[2]10. Аналитическая информаци (2'!F23</f>
        <v>292906.8</v>
      </c>
      <c r="G23" s="184" t="str">
        <f>'[2]10. Аналитическая информаци (2'!G23</f>
        <v>557 549,5</v>
      </c>
      <c r="H23" s="184" t="str">
        <f>'[2]10. Аналитическая информаци (2'!H23</f>
        <v>374 149,5</v>
      </c>
      <c r="I23" s="184" t="str">
        <f>'[2]10. Аналитическая информаци (2'!I23</f>
        <v>374 149,5</v>
      </c>
      <c r="J23" s="184" t="str">
        <f>'[2]10. Аналитическая информаци (2'!J23</f>
        <v>374 149,5</v>
      </c>
      <c r="K23" s="184" t="str">
        <f>'[2]10. Аналитическая информаци (2'!K23</f>
        <v>374 149,5</v>
      </c>
      <c r="L23" s="184" t="str">
        <f>'[2]10. Аналитическая информаци (2'!L23</f>
        <v>374 149,5</v>
      </c>
      <c r="M23" s="184" t="str">
        <f>'[2]10. Аналитическая информаци (2'!M23</f>
        <v>374 149,5</v>
      </c>
      <c r="N23" s="184" t="str">
        <f>'[2]10. Аналитическая информаци (2'!N23</f>
        <v>3 095 353,3</v>
      </c>
    </row>
    <row r="24" spans="1:14" ht="35.25" customHeight="1" x14ac:dyDescent="0.25">
      <c r="A24" s="594"/>
      <c r="B24" s="360"/>
      <c r="C24" s="181" t="s">
        <v>1076</v>
      </c>
      <c r="D24" s="175">
        <v>892</v>
      </c>
      <c r="E24" s="175" t="s">
        <v>1081</v>
      </c>
      <c r="F24" s="187">
        <f>'[2]10. Аналитическая информаци (2'!F24</f>
        <v>244613.7</v>
      </c>
      <c r="G24" s="185" t="str">
        <f>'[2]10. Аналитическая информаци (2'!G24</f>
        <v>516 211,4</v>
      </c>
      <c r="H24" s="185" t="str">
        <f>'[2]10. Аналитическая информаци (2'!H24</f>
        <v>316 211,4</v>
      </c>
      <c r="I24" s="185" t="str">
        <f>'[2]10. Аналитическая информаци (2'!I24</f>
        <v>316 211,4</v>
      </c>
      <c r="J24" s="185" t="str">
        <f>'[2]10. Аналитическая информаци (2'!J24</f>
        <v>316 211,4</v>
      </c>
      <c r="K24" s="185" t="str">
        <f>'[2]10. Аналитическая информаци (2'!K24</f>
        <v>316 211,4</v>
      </c>
      <c r="L24" s="185" t="str">
        <f>'[2]10. Аналитическая информаци (2'!L24</f>
        <v>316 211,4</v>
      </c>
      <c r="M24" s="185" t="str">
        <f>'[2]10. Аналитическая информаци (2'!M24</f>
        <v>316 211,4</v>
      </c>
      <c r="N24" s="185" t="str">
        <f>'[2]10. Аналитическая информаци (2'!N24</f>
        <v>2 658 093,5</v>
      </c>
    </row>
    <row r="25" spans="1:14" ht="30.75" customHeight="1" x14ac:dyDescent="0.25">
      <c r="A25" s="595" t="s">
        <v>1082</v>
      </c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</row>
    <row r="26" spans="1:14" ht="15" customHeight="1" x14ac:dyDescent="0.25">
      <c r="A26" s="588" t="s">
        <v>2</v>
      </c>
      <c r="B26" s="589" t="s">
        <v>515</v>
      </c>
      <c r="C26" s="597" t="s">
        <v>516</v>
      </c>
      <c r="D26" s="157"/>
      <c r="E26" s="599" t="s">
        <v>370</v>
      </c>
      <c r="F26" s="599"/>
      <c r="G26" s="599"/>
      <c r="H26" s="599"/>
      <c r="I26" s="599"/>
      <c r="J26" s="599"/>
      <c r="K26" s="599"/>
      <c r="L26" s="599"/>
      <c r="M26" s="191"/>
      <c r="N26" s="191"/>
    </row>
    <row r="27" spans="1:14" ht="35.25" customHeight="1" x14ac:dyDescent="0.25">
      <c r="A27" s="588"/>
      <c r="B27" s="589"/>
      <c r="C27" s="598"/>
      <c r="D27" s="155">
        <v>2023</v>
      </c>
      <c r="E27" s="155">
        <v>2024</v>
      </c>
      <c r="F27" s="155">
        <v>2025</v>
      </c>
      <c r="G27" s="155">
        <v>2026</v>
      </c>
      <c r="H27" s="155">
        <v>2027</v>
      </c>
      <c r="I27" s="155">
        <v>2028</v>
      </c>
      <c r="J27" s="155">
        <v>2029</v>
      </c>
      <c r="K27" s="155">
        <v>2030</v>
      </c>
      <c r="L27" s="163" t="s">
        <v>381</v>
      </c>
    </row>
    <row r="28" spans="1:14" ht="15" customHeight="1" x14ac:dyDescent="0.25">
      <c r="A28" s="178">
        <v>1</v>
      </c>
      <c r="B28" s="175">
        <v>2</v>
      </c>
      <c r="C28" s="192">
        <v>3</v>
      </c>
      <c r="D28" s="193">
        <v>4</v>
      </c>
      <c r="E28" s="193">
        <v>5</v>
      </c>
      <c r="F28" s="182">
        <v>6</v>
      </c>
      <c r="G28" s="182">
        <v>7</v>
      </c>
      <c r="H28" s="182">
        <v>8</v>
      </c>
      <c r="I28" s="182">
        <v>9</v>
      </c>
      <c r="J28" s="182">
        <v>10</v>
      </c>
      <c r="K28" s="182">
        <v>11</v>
      </c>
      <c r="L28" s="182">
        <v>12</v>
      </c>
    </row>
    <row r="29" spans="1:14" ht="15" customHeight="1" x14ac:dyDescent="0.25">
      <c r="A29" s="594" t="s">
        <v>382</v>
      </c>
      <c r="B29" s="361" t="s">
        <v>1073</v>
      </c>
      <c r="C29" s="194" t="s">
        <v>384</v>
      </c>
      <c r="D29" s="195" t="str">
        <f>'[2]10. Аналитическая информаци (2'!D29</f>
        <v>3 341 482,1</v>
      </c>
      <c r="E29" s="195" t="str">
        <f>'[2]10. Аналитическая информаци (2'!E29</f>
        <v>5 498 880,0</v>
      </c>
      <c r="F29" s="195" t="str">
        <f>'[2]10. Аналитическая информаци (2'!F29</f>
        <v>2 762 860,1</v>
      </c>
      <c r="G29" s="195" t="str">
        <f>'[2]10. Аналитическая информаци (2'!G29</f>
        <v>1 039 145,9</v>
      </c>
      <c r="H29" s="195" t="str">
        <f>'[2]10. Аналитическая информаци (2'!H29</f>
        <v>1 036 245,9</v>
      </c>
      <c r="I29" s="195" t="str">
        <f>'[2]10. Аналитическая информаци (2'!I29</f>
        <v>1 036 245,9</v>
      </c>
      <c r="J29" s="195" t="str">
        <f>'[2]10. Аналитическая информаци (2'!J29</f>
        <v>1 036 245,9</v>
      </c>
      <c r="K29" s="195" t="str">
        <f>'[2]10. Аналитическая информаци (2'!K29</f>
        <v>1 036 245,9</v>
      </c>
      <c r="L29" s="195" t="str">
        <f>'[2]10. Аналитическая информаци (2'!L29</f>
        <v>16 787 351,7</v>
      </c>
    </row>
    <row r="30" spans="1:14" ht="15" customHeight="1" x14ac:dyDescent="0.25">
      <c r="A30" s="594"/>
      <c r="B30" s="363"/>
      <c r="C30" s="196" t="s">
        <v>519</v>
      </c>
      <c r="D30" s="195">
        <f>'[2]10. Аналитическая информаци (2'!D30</f>
        <v>91733.6</v>
      </c>
      <c r="E30" s="195" t="str">
        <f>'[2]10. Аналитическая информаци (2'!E30</f>
        <v>676 716,0</v>
      </c>
      <c r="F30" s="195" t="str">
        <f>'[2]10. Аналитическая информаци (2'!F30</f>
        <v>55 022,8</v>
      </c>
      <c r="G30" s="195" t="str">
        <f>'[2]10. Аналитическая информаци (2'!G30</f>
        <v>63 503,1</v>
      </c>
      <c r="H30" s="195" t="str">
        <f>'[2]10. Аналитическая информаци (2'!H30</f>
        <v>63 503,1</v>
      </c>
      <c r="I30" s="195" t="str">
        <f>'[2]10. Аналитическая информаци (2'!I30</f>
        <v>63 503,1</v>
      </c>
      <c r="J30" s="195" t="str">
        <f>'[2]10. Аналитическая информаци (2'!J30</f>
        <v>63 503,1</v>
      </c>
      <c r="K30" s="195" t="str">
        <f>'[2]10. Аналитическая информаци (2'!K30</f>
        <v>63 503,1</v>
      </c>
      <c r="L30" s="195" t="str">
        <f>'[2]10. Аналитическая информаци (2'!L30</f>
        <v>1 140 987,9</v>
      </c>
    </row>
    <row r="31" spans="1:14" ht="15" customHeight="1" x14ac:dyDescent="0.25">
      <c r="A31" s="594"/>
      <c r="B31" s="363"/>
      <c r="C31" s="196" t="s">
        <v>520</v>
      </c>
      <c r="D31" s="195" t="str">
        <f>'[2]10. Аналитическая информаци (2'!D31</f>
        <v>3 249 748,5</v>
      </c>
      <c r="E31" s="195" t="str">
        <f>'[2]10. Аналитическая информаци (2'!E31</f>
        <v>4 822 164,0</v>
      </c>
      <c r="F31" s="195" t="str">
        <f>'[2]10. Аналитическая информаци (2'!F31</f>
        <v>2 707 837,3</v>
      </c>
      <c r="G31" s="195" t="str">
        <f>'[2]10. Аналитическая информаци (2'!G31</f>
        <v>975 642,8</v>
      </c>
      <c r="H31" s="195" t="str">
        <f>'[2]10. Аналитическая информаци (2'!H31</f>
        <v>972 742,8</v>
      </c>
      <c r="I31" s="195" t="str">
        <f>'[2]10. Аналитическая информаци (2'!I31</f>
        <v>972 742,8</v>
      </c>
      <c r="J31" s="195" t="str">
        <f>'[2]10. Аналитическая информаци (2'!J31</f>
        <v>972 742,8</v>
      </c>
      <c r="K31" s="195" t="str">
        <f>'[2]10. Аналитическая информаци (2'!K31</f>
        <v>972 742,8</v>
      </c>
      <c r="L31" s="195" t="str">
        <f>'[2]10. Аналитическая информаци (2'!L31</f>
        <v>15 646 363,8</v>
      </c>
    </row>
    <row r="32" spans="1:14" ht="30.75" customHeight="1" x14ac:dyDescent="0.25">
      <c r="A32" s="594"/>
      <c r="B32" s="363"/>
      <c r="C32" s="196" t="s">
        <v>521</v>
      </c>
      <c r="D32" s="195">
        <f>'[2]10. Аналитическая информаци (2'!D32</f>
        <v>0</v>
      </c>
      <c r="E32" s="195">
        <f>'[2]10. Аналитическая информаци (2'!E32</f>
        <v>0</v>
      </c>
      <c r="F32" s="195">
        <f>'[2]10. Аналитическая информаци (2'!F32</f>
        <v>0</v>
      </c>
      <c r="G32" s="195">
        <f>'[2]10. Аналитическая информаци (2'!G32</f>
        <v>0</v>
      </c>
      <c r="H32" s="195">
        <f>'[2]10. Аналитическая информаци (2'!H32</f>
        <v>0</v>
      </c>
      <c r="I32" s="195">
        <f>'[2]10. Аналитическая информаци (2'!I32</f>
        <v>0</v>
      </c>
      <c r="J32" s="195">
        <f>'[2]10. Аналитическая информаци (2'!J32</f>
        <v>0</v>
      </c>
      <c r="K32" s="195">
        <f>'[2]10. Аналитическая информаци (2'!K32</f>
        <v>0</v>
      </c>
      <c r="L32" s="195">
        <f>'[2]10. Аналитическая информаци (2'!L32</f>
        <v>0</v>
      </c>
    </row>
    <row r="33" spans="1:14" ht="15" customHeight="1" x14ac:dyDescent="0.25">
      <c r="A33" s="594"/>
      <c r="B33" s="362"/>
      <c r="C33" s="196" t="s">
        <v>522</v>
      </c>
      <c r="D33" s="195">
        <f>'[2]10. Аналитическая информаци (2'!D33</f>
        <v>0</v>
      </c>
      <c r="E33" s="195">
        <f>'[2]10. Аналитическая информаци (2'!E33</f>
        <v>0</v>
      </c>
      <c r="F33" s="195">
        <f>'[2]10. Аналитическая информаци (2'!F33</f>
        <v>0</v>
      </c>
      <c r="G33" s="195">
        <f>'[2]10. Аналитическая информаци (2'!G33</f>
        <v>0</v>
      </c>
      <c r="H33" s="195">
        <f>'[2]10. Аналитическая информаци (2'!H33</f>
        <v>0</v>
      </c>
      <c r="I33" s="195">
        <f>'[2]10. Аналитическая информаци (2'!I33</f>
        <v>0</v>
      </c>
      <c r="J33" s="195">
        <f>'[2]10. Аналитическая информаци (2'!J33</f>
        <v>0</v>
      </c>
      <c r="K33" s="195">
        <f>'[2]10. Аналитическая информаци (2'!K33</f>
        <v>0</v>
      </c>
      <c r="L33" s="195">
        <f>'[2]10. Аналитическая информаци (2'!L33</f>
        <v>0</v>
      </c>
    </row>
    <row r="34" spans="1:14" ht="15" customHeight="1" x14ac:dyDescent="0.25">
      <c r="A34" s="594" t="s">
        <v>388</v>
      </c>
      <c r="B34" s="361" t="s">
        <v>1079</v>
      </c>
      <c r="C34" s="196" t="s">
        <v>384</v>
      </c>
      <c r="D34" s="177" t="str">
        <f>'[2]10. Аналитическая информаци (2'!D34</f>
        <v>292 906,8</v>
      </c>
      <c r="E34" s="177" t="str">
        <f>'[2]10. Аналитическая информаци (2'!E34</f>
        <v>557 549,5</v>
      </c>
      <c r="F34" s="177" t="str">
        <f>'[2]10. Аналитическая информаци (2'!F34</f>
        <v>374 149,5</v>
      </c>
      <c r="G34" s="224" t="str">
        <f>'[2]10. Аналитическая информаци (2'!G34</f>
        <v>374 149,5</v>
      </c>
      <c r="H34" s="224" t="str">
        <f>'[2]10. Аналитическая информаци (2'!H34</f>
        <v>374 149,5</v>
      </c>
      <c r="I34" s="224" t="str">
        <f>'[2]10. Аналитическая информаци (2'!I34</f>
        <v>374 149,5</v>
      </c>
      <c r="J34" s="224" t="str">
        <f>'[2]10. Аналитическая информаци (2'!J34</f>
        <v>374 149,5</v>
      </c>
      <c r="K34" s="224" t="str">
        <f>'[2]10. Аналитическая информаци (2'!K34</f>
        <v>374 149,5</v>
      </c>
      <c r="L34" s="177" t="str">
        <f>'[2]10. Аналитическая информаци (2'!L34</f>
        <v>3 095 353,3</v>
      </c>
    </row>
    <row r="35" spans="1:14" ht="15" customHeight="1" x14ac:dyDescent="0.25">
      <c r="A35" s="594"/>
      <c r="B35" s="363"/>
      <c r="C35" s="196" t="s">
        <v>519</v>
      </c>
      <c r="D35" s="225">
        <f>'[2]10. Аналитическая информаци (2'!D35</f>
        <v>62816.7</v>
      </c>
      <c r="E35" s="225" t="str">
        <f>'[2]10. Аналитическая информаци (2'!E35</f>
        <v>42 076,6</v>
      </c>
      <c r="F35" s="177" t="str">
        <f>'[2]10. Аналитическая информаци (2'!F35</f>
        <v>55 022,8</v>
      </c>
      <c r="G35" s="177" t="str">
        <f>'[2]10. Аналитическая информаци (2'!G35</f>
        <v>63 503,1</v>
      </c>
      <c r="H35" s="177" t="str">
        <f>'[2]10. Аналитическая информаци (2'!H35</f>
        <v>63 503,1</v>
      </c>
      <c r="I35" s="177" t="str">
        <f>'[2]10. Аналитическая информаци (2'!I35</f>
        <v>63 503,1</v>
      </c>
      <c r="J35" s="177" t="str">
        <f>'[2]10. Аналитическая информаци (2'!J35</f>
        <v>63 503,1</v>
      </c>
      <c r="K35" s="177" t="str">
        <f>'[2]10. Аналитическая информаци (2'!K35</f>
        <v>63 503,1</v>
      </c>
      <c r="L35" s="177" t="str">
        <f>'[2]10. Аналитическая информаци (2'!L35</f>
        <v>477 431,6</v>
      </c>
    </row>
    <row r="36" spans="1:14" ht="15" customHeight="1" x14ac:dyDescent="0.25">
      <c r="A36" s="594"/>
      <c r="B36" s="363"/>
      <c r="C36" s="196" t="s">
        <v>520</v>
      </c>
      <c r="D36" s="225">
        <f>'[2]10. Аналитическая информаци (2'!D36</f>
        <v>230090.1</v>
      </c>
      <c r="E36" s="225" t="str">
        <f>'[2]10. Аналитическая информаци (2'!E36</f>
        <v>557 549,5</v>
      </c>
      <c r="F36" s="225" t="str">
        <f>'[2]10. Аналитическая информаци (2'!F36</f>
        <v>374 149,5</v>
      </c>
      <c r="G36" s="225" t="str">
        <f>'[2]10. Аналитическая информаци (2'!G36</f>
        <v>374 149,5</v>
      </c>
      <c r="H36" s="225" t="str">
        <f>'[2]10. Аналитическая информаци (2'!H36</f>
        <v>374 149,5</v>
      </c>
      <c r="I36" s="225" t="str">
        <f>'[2]10. Аналитическая информаци (2'!I36</f>
        <v>374 149,5</v>
      </c>
      <c r="J36" s="225" t="str">
        <f>'[2]10. Аналитическая информаци (2'!J36</f>
        <v>374 149,5</v>
      </c>
      <c r="K36" s="225" t="str">
        <f>'[2]10. Аналитическая информаци (2'!K36</f>
        <v>374 149,5</v>
      </c>
      <c r="L36" s="177" t="str">
        <f>'[2]10. Аналитическая информаци (2'!L36</f>
        <v>3 095 353,3</v>
      </c>
    </row>
    <row r="37" spans="1:14" ht="27" customHeight="1" x14ac:dyDescent="0.25">
      <c r="A37" s="594"/>
      <c r="B37" s="363"/>
      <c r="C37" s="196" t="s">
        <v>521</v>
      </c>
      <c r="D37" s="197">
        <f>'[2]10. Аналитическая информаци (2'!D37</f>
        <v>0</v>
      </c>
      <c r="E37" s="197">
        <f>'[2]10. Аналитическая информаци (2'!E37</f>
        <v>0</v>
      </c>
      <c r="F37" s="197">
        <f>'[2]10. Аналитическая информаци (2'!F37</f>
        <v>0</v>
      </c>
      <c r="G37" s="197">
        <f>'[2]10. Аналитическая информаци (2'!G37</f>
        <v>0</v>
      </c>
      <c r="H37" s="197">
        <f>'[2]10. Аналитическая информаци (2'!H37</f>
        <v>0</v>
      </c>
      <c r="I37" s="197">
        <f>'[2]10. Аналитическая информаци (2'!I37</f>
        <v>0</v>
      </c>
      <c r="J37" s="197">
        <f>'[2]10. Аналитическая информаци (2'!J37</f>
        <v>0</v>
      </c>
      <c r="K37" s="197">
        <f>'[2]10. Аналитическая информаци (2'!K37</f>
        <v>0</v>
      </c>
      <c r="L37" s="197">
        <f>'[2]10. Аналитическая информаци (2'!L37</f>
        <v>0</v>
      </c>
    </row>
    <row r="38" spans="1:14" ht="15" customHeight="1" x14ac:dyDescent="0.25">
      <c r="A38" s="594"/>
      <c r="B38" s="362"/>
      <c r="C38" s="196" t="s">
        <v>522</v>
      </c>
      <c r="D38" s="197">
        <f>'[2]10. Аналитическая информаци (2'!D38</f>
        <v>0</v>
      </c>
      <c r="E38" s="197">
        <f>'[2]10. Аналитическая информаци (2'!E38</f>
        <v>0</v>
      </c>
      <c r="F38" s="197">
        <f>'[2]10. Аналитическая информаци (2'!F38</f>
        <v>0</v>
      </c>
      <c r="G38" s="197">
        <f>'[2]10. Аналитическая информаци (2'!G38</f>
        <v>0</v>
      </c>
      <c r="H38" s="197">
        <f>'[2]10. Аналитическая информаци (2'!H38</f>
        <v>0</v>
      </c>
      <c r="I38" s="197">
        <f>'[2]10. Аналитическая информаци (2'!I38</f>
        <v>0</v>
      </c>
      <c r="J38" s="197">
        <f>'[2]10. Аналитическая информаци (2'!J38</f>
        <v>0</v>
      </c>
      <c r="K38" s="197">
        <f>'[2]10. Аналитическая информаци (2'!K38</f>
        <v>0</v>
      </c>
      <c r="L38" s="197">
        <f>'[2]10. Аналитическая информаци (2'!L38</f>
        <v>0</v>
      </c>
    </row>
    <row r="39" spans="1:14" ht="19.5" customHeight="1" x14ac:dyDescent="0.25">
      <c r="A39" s="601" t="s">
        <v>1083</v>
      </c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</row>
    <row r="40" spans="1:14" ht="15.75" customHeight="1" x14ac:dyDescent="0.25">
      <c r="A40" s="602" t="s">
        <v>90</v>
      </c>
      <c r="B40" s="602"/>
      <c r="C40" s="602"/>
      <c r="D40" s="602" t="s">
        <v>1084</v>
      </c>
      <c r="E40" s="602" t="s">
        <v>1085</v>
      </c>
      <c r="F40" s="602"/>
      <c r="G40" s="602"/>
      <c r="H40" s="602"/>
      <c r="I40" s="602"/>
      <c r="J40" s="602"/>
      <c r="K40" s="602"/>
      <c r="L40" s="602"/>
      <c r="M40" s="602"/>
      <c r="N40" s="603"/>
    </row>
    <row r="41" spans="1:14" ht="37.5" customHeight="1" x14ac:dyDescent="0.25">
      <c r="A41" s="602"/>
      <c r="B41" s="602"/>
      <c r="C41" s="602"/>
      <c r="D41" s="602"/>
      <c r="E41" s="14" t="s">
        <v>1065</v>
      </c>
      <c r="F41" s="14">
        <v>2023</v>
      </c>
      <c r="G41" s="14">
        <v>2024</v>
      </c>
      <c r="H41" s="14">
        <v>2025</v>
      </c>
      <c r="I41" s="14">
        <v>2026</v>
      </c>
      <c r="J41" s="14">
        <v>2027</v>
      </c>
      <c r="K41" s="14">
        <v>2028</v>
      </c>
      <c r="L41" s="14">
        <v>2029</v>
      </c>
      <c r="M41" s="14">
        <v>2030</v>
      </c>
      <c r="N41" s="604"/>
    </row>
    <row r="42" spans="1:14" x14ac:dyDescent="0.25">
      <c r="A42" s="575">
        <v>1</v>
      </c>
      <c r="B42" s="575"/>
      <c r="C42" s="575"/>
      <c r="D42" s="175">
        <v>2</v>
      </c>
      <c r="E42" s="175">
        <v>3</v>
      </c>
      <c r="F42" s="175">
        <v>4</v>
      </c>
      <c r="G42" s="175">
        <v>5</v>
      </c>
      <c r="H42" s="175">
        <v>6</v>
      </c>
      <c r="I42" s="175">
        <v>7</v>
      </c>
      <c r="J42" s="175">
        <v>8</v>
      </c>
      <c r="K42" s="175">
        <v>9</v>
      </c>
      <c r="L42" s="175">
        <v>10</v>
      </c>
      <c r="M42" s="175">
        <v>11</v>
      </c>
      <c r="N42" s="198"/>
    </row>
    <row r="43" spans="1:14" ht="15.75" customHeight="1" x14ac:dyDescent="0.25">
      <c r="A43" s="600" t="s">
        <v>1086</v>
      </c>
      <c r="B43" s="600"/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198"/>
    </row>
    <row r="44" spans="1:14" ht="15.75" customHeight="1" x14ac:dyDescent="0.25">
      <c r="A44" s="600" t="s">
        <v>1079</v>
      </c>
      <c r="B44" s="600"/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199"/>
    </row>
    <row r="45" spans="1:14" ht="43.5" customHeight="1" x14ac:dyDescent="0.25">
      <c r="A45" s="569" t="s">
        <v>1087</v>
      </c>
      <c r="B45" s="569"/>
      <c r="C45" s="569"/>
      <c r="D45" s="226" t="s">
        <v>199</v>
      </c>
      <c r="E45" s="177">
        <v>437</v>
      </c>
      <c r="F45" s="177">
        <v>346</v>
      </c>
      <c r="G45" s="177" t="s">
        <v>14</v>
      </c>
      <c r="H45" s="177" t="s">
        <v>14</v>
      </c>
      <c r="I45" s="177" t="s">
        <v>14</v>
      </c>
      <c r="J45" s="177" t="s">
        <v>14</v>
      </c>
      <c r="K45" s="177" t="s">
        <v>14</v>
      </c>
      <c r="L45" s="177" t="s">
        <v>14</v>
      </c>
      <c r="M45" s="177" t="s">
        <v>14</v>
      </c>
      <c r="N45" s="200"/>
    </row>
    <row r="46" spans="1:14" x14ac:dyDescent="0.25">
      <c r="A46" s="569" t="s">
        <v>1131</v>
      </c>
      <c r="B46" s="569"/>
      <c r="C46" s="569"/>
      <c r="D46" s="227" t="str">
        <f>'[2]10. Аналитическая информаци (2'!D46</f>
        <v>тыс семей</v>
      </c>
      <c r="E46" s="227" t="s">
        <v>14</v>
      </c>
      <c r="F46" s="227" t="s">
        <v>14</v>
      </c>
      <c r="G46" s="227">
        <f>'[2]10. Аналитическая информаци (2'!G46</f>
        <v>4.2000000000000003E-2</v>
      </c>
      <c r="H46" s="227">
        <f>'[2]10. Аналитическая информаци (2'!H46</f>
        <v>5.3999999999999999E-2</v>
      </c>
      <c r="I46" s="227">
        <f>'[2]10. Аналитическая информаци (2'!I46</f>
        <v>6.0000000000000001E-3</v>
      </c>
      <c r="J46" s="227">
        <f>'[2]10. Аналитическая информаци (2'!J46</f>
        <v>0.36</v>
      </c>
      <c r="K46" s="227">
        <f>'[2]10. Аналитическая информаци (2'!K46</f>
        <v>0.36</v>
      </c>
      <c r="L46" s="227">
        <f>'[2]10. Аналитическая информаци (2'!L46</f>
        <v>0.36</v>
      </c>
      <c r="M46" s="227">
        <f>'[2]10. Аналитическая информаци (2'!M46</f>
        <v>0.36</v>
      </c>
    </row>
  </sheetData>
  <customSheetViews>
    <customSheetView guid="{F180D41F-39FE-4EA2-9EE9-97DC00584AD7}" showPageBreaks="1" fitToPage="1" printArea="1" view="pageBreakPreview">
      <selection activeCell="P11" sqref="P11"/>
      <pageMargins left="0.7" right="0.7" top="0.75" bottom="0.75" header="0.3" footer="0.3"/>
      <pageSetup paperSize="9" scale="67" fitToHeight="0" orientation="landscape" r:id="rId1"/>
    </customSheetView>
    <customSheetView guid="{A2977851-3B80-4498-9AB5-18B18897B622}" showPageBreaks="1" fitToPage="1" printArea="1" view="pageBreakPreview">
      <selection activeCell="P11" sqref="P11"/>
      <pageMargins left="0.7" right="0.7" top="0.75" bottom="0.75" header="0.3" footer="0.3"/>
      <pageSetup paperSize="9" scale="67" fitToHeight="0" orientation="landscape" r:id="rId2"/>
    </customSheetView>
    <customSheetView guid="{115C465B-3F01-4231-8C34-487E17311F2B}" showPageBreaks="1" fitToPage="1" printArea="1" view="pageBreakPreview">
      <selection activeCell="P11" sqref="P11"/>
      <pageMargins left="0.7" right="0.7" top="0.75" bottom="0.75" header="0.3" footer="0.3"/>
      <pageSetup paperSize="9" scale="67" fitToHeight="0" orientation="landscape" r:id="rId3"/>
    </customSheetView>
  </customSheetViews>
  <mergeCells count="43">
    <mergeCell ref="A42:C42"/>
    <mergeCell ref="A43:M43"/>
    <mergeCell ref="A44:M44"/>
    <mergeCell ref="A45:C45"/>
    <mergeCell ref="A34:A38"/>
    <mergeCell ref="B34:B38"/>
    <mergeCell ref="A39:N39"/>
    <mergeCell ref="A40:C41"/>
    <mergeCell ref="D40:D41"/>
    <mergeCell ref="E40:M40"/>
    <mergeCell ref="N40:N41"/>
    <mergeCell ref="A26:A27"/>
    <mergeCell ref="B26:B27"/>
    <mergeCell ref="C26:C27"/>
    <mergeCell ref="E26:L26"/>
    <mergeCell ref="A29:A33"/>
    <mergeCell ref="B29:B33"/>
    <mergeCell ref="A16:A22"/>
    <mergeCell ref="B16:B22"/>
    <mergeCell ref="A23:A24"/>
    <mergeCell ref="B23:B24"/>
    <mergeCell ref="A25:N25"/>
    <mergeCell ref="A13:A14"/>
    <mergeCell ref="B13:B14"/>
    <mergeCell ref="C13:C14"/>
    <mergeCell ref="D13:E13"/>
    <mergeCell ref="F13:N13"/>
    <mergeCell ref="A46:C46"/>
    <mergeCell ref="K1:N1"/>
    <mergeCell ref="B2:N2"/>
    <mergeCell ref="B3:N3"/>
    <mergeCell ref="B4:N4"/>
    <mergeCell ref="A6:N6"/>
    <mergeCell ref="N7:N8"/>
    <mergeCell ref="B9:C9"/>
    <mergeCell ref="A10:N10"/>
    <mergeCell ref="B11:C11"/>
    <mergeCell ref="A12:N12"/>
    <mergeCell ref="A7:A8"/>
    <mergeCell ref="B7:C8"/>
    <mergeCell ref="D7:D8"/>
    <mergeCell ref="E7:E8"/>
    <mergeCell ref="F7:M7"/>
  </mergeCells>
  <pageMargins left="0.7" right="0.7" top="0.75" bottom="0.75" header="0.3" footer="0.3"/>
  <pageSetup paperSize="9" scale="6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15</vt:i4>
      </vt:variant>
    </vt:vector>
  </HeadingPairs>
  <TitlesOfParts>
    <vt:vector size="24" baseType="lpstr">
      <vt:lpstr>1 Показатели ГП</vt:lpstr>
      <vt:lpstr>2 Задачи и структура</vt:lpstr>
      <vt:lpstr>3 Мероприятия (результаты)</vt:lpstr>
      <vt:lpstr>4 Фин_обеспечение по ГРБС</vt:lpstr>
      <vt:lpstr>5 Фин_обеспечение по источ</vt:lpstr>
      <vt:lpstr>6_Ресурсное налоги</vt:lpstr>
      <vt:lpstr>7_Методика расч показ</vt:lpstr>
      <vt:lpstr>8_План мероприятий 2024</vt:lpstr>
      <vt:lpstr>9. Аналитическая информаци (2</vt:lpstr>
      <vt:lpstr>'7_Методика расч показ'!_ftnref1</vt:lpstr>
      <vt:lpstr>'9. Аналитическая информаци (2'!_ftnref2</vt:lpstr>
      <vt:lpstr>'1 Показатели ГП'!Print_Titles</vt:lpstr>
      <vt:lpstr>'3 Мероприятия (результаты)'!Print_Titles</vt:lpstr>
      <vt:lpstr>'4 Фин_обеспечение по ГРБС'!Print_Titles</vt:lpstr>
      <vt:lpstr>'5 Фин_обеспечение по источ'!Print_Titles</vt:lpstr>
      <vt:lpstr>'6_Ресурсное налоги'!Print_Titles</vt:lpstr>
      <vt:lpstr>'7_Методика расч показ'!Print_Titles</vt:lpstr>
      <vt:lpstr>'8_План мероприятий 2024'!Print_Titles</vt:lpstr>
      <vt:lpstr>'1 Показатели ГП'!Область_печати</vt:lpstr>
      <vt:lpstr>'2 Задачи и структура'!Область_печати</vt:lpstr>
      <vt:lpstr>'3 Мероприятия (результаты)'!Область_печати</vt:lpstr>
      <vt:lpstr>'7_Методика расч показ'!Область_печати</vt:lpstr>
      <vt:lpstr>'8_План мероприятий 2024'!Область_печати</vt:lpstr>
      <vt:lpstr>'9. Аналитическая информаци (2'!Область_печати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Ирина Алексеевна</dc:creator>
  <cp:lastModifiedBy>Кирпичева Елена Владимировна</cp:lastModifiedBy>
  <cp:revision>4</cp:revision>
  <cp:lastPrinted>2024-04-15T08:24:34Z</cp:lastPrinted>
  <dcterms:created xsi:type="dcterms:W3CDTF">2006-09-16T00:00:00Z</dcterms:created>
  <dcterms:modified xsi:type="dcterms:W3CDTF">2024-05-03T06:10:39Z</dcterms:modified>
</cp:coreProperties>
</file>