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290" windowHeight="10050" activeTab="0"/>
  </bookViews>
  <sheets>
    <sheet name="на 31.12.2022" sheetId="1" r:id="rId1"/>
  </sheets>
  <definedNames>
    <definedName name="Z_0316F778_963A_4CFB_921F_2BE706625305_.wvu.Cols" localSheetId="0" hidden="1">'на 31.12.2022'!#REF!,'на 31.12.2022'!$GJ:$IV</definedName>
    <definedName name="Z_0316F778_963A_4CFB_921F_2BE706625305_.wvu.PrintTitles" localSheetId="0" hidden="1">'на 31.12.2022'!$4:$5</definedName>
    <definedName name="Z_0785F223_0C65_4DE0_9AF6_CC9B5FE15C35_.wvu.Cols" localSheetId="0" hidden="1">'на 31.12.2022'!$GJ:$IV</definedName>
    <definedName name="Z_0785F223_0C65_4DE0_9AF6_CC9B5FE15C35_.wvu.PrintTitles" localSheetId="0" hidden="1">'на 31.12.2022'!$4:$5</definedName>
    <definedName name="Z_0EA7E88F_F81A_4885_B6CB_E1B951FEE47E_.wvu.FilterData" localSheetId="0" hidden="1">'на 31.12.2022'!$A$5:$GK$137</definedName>
    <definedName name="Z_224F7B93_667C_4903_8E5C_D95D6072FE3D_.wvu.FilterData" localSheetId="0" hidden="1">'на 31.12.2022'!$A$5:$GK$137</definedName>
    <definedName name="Z_42940315_E9E6_4A12_BBC2_21A5F9269D95_.wvu.Cols" localSheetId="0" hidden="1">'на 31.12.2022'!#REF!,'на 31.12.2022'!$GJ:$IV</definedName>
    <definedName name="Z_42940315_E9E6_4A12_BBC2_21A5F9269D95_.wvu.PrintTitles" localSheetId="0" hidden="1">'на 31.12.2022'!$4:$5</definedName>
    <definedName name="Z_4418B8A5_00EB_47EB_8F29_0296F94C4F82_.wvu.Cols" localSheetId="0" hidden="1">'на 31.12.2022'!$HK:$IV</definedName>
    <definedName name="Z_4418B8A5_00EB_47EB_8F29_0296F94C4F82_.wvu.FilterData" localSheetId="0" hidden="1">'на 31.12.2022'!$A$5:$GK$137</definedName>
    <definedName name="Z_6B04CF1B_E2E8_4C61_A5D7_B58D7F1C2E8F_.wvu.FilterData" localSheetId="0" hidden="1">'на 31.12.2022'!$A$5:$GK$137</definedName>
    <definedName name="Z_76B5AD12_14E1_45BF_8BE2_B36146B55AF9_.wvu.FilterData" localSheetId="0" hidden="1">'на 31.12.2022'!$A$5:$GK$137</definedName>
    <definedName name="Z_89AC8A9E_F7F9_42F2_AE50_B88DC9E0FBC7_.wvu.Cols" localSheetId="0" hidden="1">'на 31.12.2022'!$IH:$IV</definedName>
    <definedName name="Z_89AC8A9E_F7F9_42F2_AE50_B88DC9E0FBC7_.wvu.FilterData" localSheetId="0" hidden="1">'на 31.12.2022'!$A$5:$GK$137</definedName>
    <definedName name="Z_8D86C756_809A_41D8_AD1D_DAAF26E48409_.wvu.Cols" localSheetId="0" hidden="1">'на 31.12.2022'!$GL:$IV</definedName>
    <definedName name="Z_91324883_9EBF_49C1_9265_712833538CFC_.wvu.FilterData" localSheetId="0" hidden="1">'на 31.12.2022'!$A$5:$GK$137</definedName>
    <definedName name="Z_932FF441_5782_4ECF_A8A8_577C8616473E_.wvu.Cols" localSheetId="0" hidden="1">'на 31.12.2022'!$IH:$IV</definedName>
    <definedName name="Z_932FF441_5782_4ECF_A8A8_577C8616473E_.wvu.FilterData" localSheetId="0" hidden="1">'на 31.12.2022'!$A$5:$GK$137</definedName>
    <definedName name="Z_932FF441_5782_4ECF_A8A8_577C8616473E_.wvu.PrintTitles" localSheetId="0" hidden="1">'на 31.12.2022'!$4:$5</definedName>
    <definedName name="Z_A15791DB_2559_4828_BE72_5A1F5D2FC790_.wvu.FilterData" localSheetId="0" hidden="1">'на 31.12.2022'!$A$5:$GK$137</definedName>
    <definedName name="Z_A7A07F2E_FFBE_4F6C_BCEC_0AEF365DA92B_.wvu.Cols" localSheetId="0" hidden="1">'на 31.12.2022'!#REF!,'на 31.12.2022'!$GJ:$IV</definedName>
    <definedName name="Z_A7A07F2E_FFBE_4F6C_BCEC_0AEF365DA92B_.wvu.PrintTitles" localSheetId="0" hidden="1">'на 31.12.2022'!$4:$5</definedName>
    <definedName name="Z_AAB4DE13_C361_44A2_81D4_C16849A5180E_.wvu.Cols" localSheetId="0" hidden="1">'на 31.12.2022'!$HK:$IV</definedName>
    <definedName name="Z_AAB4DE13_C361_44A2_81D4_C16849A5180E_.wvu.FilterData" localSheetId="0" hidden="1">'на 31.12.2022'!$A$5:$GK$137</definedName>
    <definedName name="Z_AFCB1A75_8B8E_45E2_8711_2013A85D0E3D_.wvu.FilterData" localSheetId="0" hidden="1">'на 31.12.2022'!$A$5:$GK$137</definedName>
    <definedName name="Z_BB2240B4_3F4F_40A2_9500_D90300B8F8EC_.wvu.Cols" localSheetId="0" hidden="1">'на 31.12.2022'!#REF!,'на 31.12.2022'!$GJ:$IV</definedName>
    <definedName name="Z_BB2240B4_3F4F_40A2_9500_D90300B8F8EC_.wvu.PrintTitles" localSheetId="0" hidden="1">'на 31.12.2022'!$4:$5</definedName>
    <definedName name="Z_BB2240B4_3F4F_40A2_9500_D90300B8F8EC_.wvu.Rows" localSheetId="0" hidden="1">'на 31.12.2022'!#REF!</definedName>
    <definedName name="Z_DF7F8E80_8020_453A_A91D_FA7261413284_.wvu.FilterData" localSheetId="0" hidden="1">'на 31.12.2022'!$A$5:$GK$137</definedName>
    <definedName name="Z_E6128FC2_E218_4C23_B1A6_17E525E3F068_.wvu.Cols" localSheetId="0" hidden="1">'на 31.12.2022'!$GJ:$IV</definedName>
    <definedName name="Z_E6128FC2_E218_4C23_B1A6_17E525E3F068_.wvu.PrintTitles" localSheetId="0" hidden="1">'на 31.12.2022'!$4:$5</definedName>
    <definedName name="_xlnm.Print_Area" localSheetId="0">'на 31.12.2022'!$A$1:$K$142</definedName>
  </definedNames>
  <calcPr fullCalcOnLoad="1"/>
</workbook>
</file>

<file path=xl/sharedStrings.xml><?xml version="1.0" encoding="utf-8"?>
<sst xmlns="http://schemas.openxmlformats.org/spreadsheetml/2006/main" count="346" uniqueCount="185">
  <si>
    <t>03 6 01 10020</t>
  </si>
  <si>
    <t xml:space="preserve">Основное мероприятие 6.1 </t>
  </si>
  <si>
    <t>Подпрограмма 6</t>
  </si>
  <si>
    <t>"Информационное сопровождение деятельности по поддержке социально ориентированных некоммерческих организаций"</t>
  </si>
  <si>
    <t>Основное мероприятие 4.2</t>
  </si>
  <si>
    <t>03 4 01 92760</t>
  </si>
  <si>
    <t>Основное мероприятие 4.1</t>
  </si>
  <si>
    <t xml:space="preserve"> "Повышение эффективности государственной поддержки социально ориентированных некоммерческих организаций"</t>
  </si>
  <si>
    <t>Подпрограмма 4</t>
  </si>
  <si>
    <t>Основное мероприятие 3.7</t>
  </si>
  <si>
    <t>Основное мероприятие 3.6</t>
  </si>
  <si>
    <t>03 3 05 20880</t>
  </si>
  <si>
    <t>Основное мероприятие 3.5</t>
  </si>
  <si>
    <t>03 3 03 20890</t>
  </si>
  <si>
    <t>03 3 03 80530</t>
  </si>
  <si>
    <t>Основное мероприятие 3.3</t>
  </si>
  <si>
    <t>03 3 02 20770</t>
  </si>
  <si>
    <t>03 3 02 20760</t>
  </si>
  <si>
    <t>Основное мероприятие 3.2</t>
  </si>
  <si>
    <t>03 3 01 20820</t>
  </si>
  <si>
    <t>Основное мероприятие 3.1</t>
  </si>
  <si>
    <t>"Обеспечение государственной поддержки семей, имеющих детей"</t>
  </si>
  <si>
    <t>Подпрограмма 3</t>
  </si>
  <si>
    <t>Основное мероприятие 2.3</t>
  </si>
  <si>
    <t>Основное мероприятие 2.2</t>
  </si>
  <si>
    <t>Основное мероприятие 2.1</t>
  </si>
  <si>
    <t xml:space="preserve"> "Модернизация и развитие социального обслуживания населения"</t>
  </si>
  <si>
    <t>Подпрограмма 2</t>
  </si>
  <si>
    <t>03 1 18 80500</t>
  </si>
  <si>
    <t xml:space="preserve">Основное мероприятие 1.18 
</t>
  </si>
  <si>
    <t>03 1 17 70750</t>
  </si>
  <si>
    <t xml:space="preserve">Основное мероприятие 1.17 
</t>
  </si>
  <si>
    <t>03 1 14 20720</t>
  </si>
  <si>
    <t xml:space="preserve">"Оказание поддержки гражданам в трудной жизненной ситуации" </t>
  </si>
  <si>
    <t>Основное мероприятие 1.14</t>
  </si>
  <si>
    <t>03 1 13 92740</t>
  </si>
  <si>
    <t>03 1 13 20870</t>
  </si>
  <si>
    <t>03 1 13 20860</t>
  </si>
  <si>
    <t>03 1 13 20840</t>
  </si>
  <si>
    <t xml:space="preserve">Основное мероприятие 1.13 </t>
  </si>
  <si>
    <t>03 1 12 20680</t>
  </si>
  <si>
    <t xml:space="preserve">Основное мероприятие 1.12 </t>
  </si>
  <si>
    <t>03 1 11 20710</t>
  </si>
  <si>
    <t>03 1 10 52400</t>
  </si>
  <si>
    <t>03 1 09 52200</t>
  </si>
  <si>
    <t>Основное мероприятие 1.9</t>
  </si>
  <si>
    <t>03 1 08 52500</t>
  </si>
  <si>
    <t>03 1 08 20670</t>
  </si>
  <si>
    <t>03 1 07 20590</t>
  </si>
  <si>
    <t>03 1 07 20580</t>
  </si>
  <si>
    <t>Основное мероприятие 1.6</t>
  </si>
  <si>
    <t>03 1 05 20690</t>
  </si>
  <si>
    <t xml:space="preserve">Основное мероприятие 1.5 </t>
  </si>
  <si>
    <t>03 1 04 20650</t>
  </si>
  <si>
    <t>03 1 04 20620</t>
  </si>
  <si>
    <t>03 1 03 20610</t>
  </si>
  <si>
    <t xml:space="preserve">Основное мероприятие 1.3. 
</t>
  </si>
  <si>
    <t>Основное мероприятие 1.2</t>
  </si>
  <si>
    <t xml:space="preserve"> "Обеспечение мер социальной поддержки отдельных категорий граждан"
</t>
  </si>
  <si>
    <t>Подпрограмма 1</t>
  </si>
  <si>
    <t>Государственная программа</t>
  </si>
  <si>
    <t>ГРБС</t>
  </si>
  <si>
    <t>Статус</t>
  </si>
  <si>
    <t>03 3 05 R0820</t>
  </si>
  <si>
    <t>МСР</t>
  </si>
  <si>
    <t>МЗ</t>
  </si>
  <si>
    <t>Подпрограмма 5</t>
  </si>
  <si>
    <t>03 3 07 59400</t>
  </si>
  <si>
    <t xml:space="preserve">Код бюджетной классификации
</t>
  </si>
  <si>
    <t>835</t>
  </si>
  <si>
    <t>Основное мероприятие 5.3</t>
  </si>
  <si>
    <t>03 2 01 93480</t>
  </si>
  <si>
    <t>03 1 13 20660</t>
  </si>
  <si>
    <t>03 1 13 20700</t>
  </si>
  <si>
    <t>Основное мероприятие 6.2</t>
  </si>
  <si>
    <t>Основное мероприятие 6.3</t>
  </si>
  <si>
    <t>03 1 02 51980</t>
  </si>
  <si>
    <t>03 1 04 21370</t>
  </si>
  <si>
    <t>03 3 05 80510</t>
  </si>
  <si>
    <t>Основное мероприятие 1.4</t>
  </si>
  <si>
    <t>Основное мероприятие 1.7</t>
  </si>
  <si>
    <t>Основное мероприятие 1.8</t>
  </si>
  <si>
    <t>Основное мероприятие 1.10</t>
  </si>
  <si>
    <t>Основное мероприятие 1.11</t>
  </si>
  <si>
    <t>Основное мероприятие 1.15</t>
  </si>
  <si>
    <t>03 5 03 R4620</t>
  </si>
  <si>
    <t>03 2 01 72310</t>
  </si>
  <si>
    <t>03 2 01 72320</t>
  </si>
  <si>
    <t>03 6 02 98730</t>
  </si>
  <si>
    <t>03 1 18 51760</t>
  </si>
  <si>
    <t>№ п/п</t>
  </si>
  <si>
    <t>Х</t>
  </si>
  <si>
    <t>всего</t>
  </si>
  <si>
    <t>всего, в том числе:</t>
  </si>
  <si>
    <t xml:space="preserve">МСР </t>
  </si>
  <si>
    <t>03 4 01 92750</t>
  </si>
  <si>
    <t>03 4 02 92770</t>
  </si>
  <si>
    <t xml:space="preserve">ЦСР </t>
  </si>
  <si>
    <t>03 2 02 70870</t>
  </si>
  <si>
    <t>03 2 02 70880</t>
  </si>
  <si>
    <t>03 2 03 20750</t>
  </si>
  <si>
    <t xml:space="preserve">03 2 03 91050 </t>
  </si>
  <si>
    <t>03 2 03 91070</t>
  </si>
  <si>
    <t>03 2 03 94230</t>
  </si>
  <si>
    <t>03 6 01 72270</t>
  </si>
  <si>
    <t>03 3 06 94240</t>
  </si>
  <si>
    <t>03 6 03 70840</t>
  </si>
  <si>
    <t>03 3 Р1 50840</t>
  </si>
  <si>
    <t>"Оказание мер социальной поддержки ветеранам Великой Отечественной войны и боевых действий"</t>
  </si>
  <si>
    <t>"Оказание мер государственной поддержки вдовам и родителям погибших (умерших) Героев Социалистического Труда и кавалеров ордена Трудовой Славы 3-х степеней"</t>
  </si>
  <si>
    <t>"Оказание мер социальной поддержки лицам, награжденным нагрудным знаком "Почетный донор России"</t>
  </si>
  <si>
    <t>"Обеспечение организационной и информационной деятельности в сфере социальной политики"</t>
  </si>
  <si>
    <t>0 3 3 Р1 20790</t>
  </si>
  <si>
    <t>03 3 Р1 20800</t>
  </si>
  <si>
    <t>03 5 Р3 20740</t>
  </si>
  <si>
    <t>03 5 Р3 94440</t>
  </si>
  <si>
    <t>03 3 02 21520</t>
  </si>
  <si>
    <t>Расходы</t>
  </si>
  <si>
    <t xml:space="preserve"> «Социальная поддержка граждан в Оренбургской области»</t>
  </si>
  <si>
    <t>«Предоставление мер государственной поддержки Героям Советского Союза, Героям Российской Федерации и полным кавалерам ордена Славы; Героям Социалистического Труда, Героям Труда Российской Федерации и полным кавалерам ордена Трудовой Славы»</t>
  </si>
  <si>
    <t xml:space="preserve">«Предоставление социальных доплат к пенсии»
</t>
  </si>
  <si>
    <t>«Оказание мер социальной поддержки гражданам при возникновении поствакцинальных осложнений»</t>
  </si>
  <si>
    <t xml:space="preserve">«Оказание мер социальной поддержки реабилитированным лицам и лицам, пострадавшим от политических репрессий» </t>
  </si>
  <si>
    <t>«Оказание поддержки в связи с погребением умерших»</t>
  </si>
  <si>
    <t>«Оказание мер государственной поддержки членам семей военнослужащих, сотрудников органов внутренних дел, Федеральной службы безопасности, Государственной противопожарной службы и уголовно-исполнительной системы Российской Федерации, погибших при исполнении служебных обязанностей, а также членам семей добровольных пожарных, погибших при исполнении обязанностей добровольного пожарного»</t>
  </si>
  <si>
    <t>«Обеспечение льготного проезда отдельных категорий граждан"</t>
  </si>
  <si>
    <t>«Обеспечение деятельности по исполнению государственных  функций по предоставлению мер социальной подержки"</t>
  </si>
  <si>
    <t xml:space="preserve">«Обеспечение жильем отдельных категорий граждан в соответствии с действующим законодательством» </t>
  </si>
  <si>
    <t>«Организация социального обслуживания граждан»</t>
  </si>
  <si>
    <t>«Совершенствование системы оказания консультативной помощи населению»</t>
  </si>
  <si>
    <t xml:space="preserve">«Повышение престижа и привлекательности профессии социального работника»
</t>
  </si>
  <si>
    <t>«Оказание мер государственной поддержки в связи с беременностью и родами, а также гражданам, имеющим детей»</t>
  </si>
  <si>
    <t xml:space="preserve"> «Оказание социальной поддержки многодетным семьям»</t>
  </si>
  <si>
    <t>«Организация отдыха и оздоровления детей»</t>
  </si>
  <si>
    <t>«Оказание мер социальной поддержки детям-сиротам, детям, оставшимся без попечения родителей, лицам из числа указанной категории детей»</t>
  </si>
  <si>
    <t>«Организация и проведение социально-значимых мероприятий, направленных на укрепление института семьи»</t>
  </si>
  <si>
    <t xml:space="preserve">"Оказание поддержки детям, оказавшимся  в трудной жизненной ситуации" </t>
  </si>
  <si>
    <t>Региональный проект</t>
  </si>
  <si>
    <t xml:space="preserve"> "Финансовая поддержка семей при рождении детей"</t>
  </si>
  <si>
    <t>«Оказание государственной поддержки общественным и иным некоммерческим организациям»</t>
  </si>
  <si>
    <t xml:space="preserve"> «Старшее поколение»</t>
  </si>
  <si>
    <t xml:space="preserve"> «Меры социальной поддержки отдельных категорий граждан, проживающих на территории Оренбургской области, по компенсации расходов на уплату взносов на капитальный ремонт общего имущества собственников помещений в многоквартирном доме»</t>
  </si>
  <si>
    <t>«Старшее поколение»</t>
  </si>
  <si>
    <t>Обеспечение реализации государственной программы</t>
  </si>
  <si>
    <t>Организация деятельности системы социальной защиты населения Оренбургской области</t>
  </si>
  <si>
    <t xml:space="preserve">«Осуществление мероприятий по укреплению материально-технической базы государственных учреждений системы социальной защиты населения» </t>
  </si>
  <si>
    <t>(тыс.руб.)</t>
  </si>
  <si>
    <t>Таблица 9</t>
  </si>
  <si>
    <t>«Оказание мер социальной поддержки ветеранам труда, гражданам, приравненным к ветеранам труда и лицам, проработавшим в тылу в период с 22 июня 1941 года по 9 мая 1945 года не менее шести месяцев»</t>
  </si>
  <si>
    <t>«Оказание мер социальной поддержки по оплате жилищно-коммунальных услуг отдельным категориям граждан»</t>
  </si>
  <si>
    <t>Оказание мер социальной поддержки отдельным категориям граждан, проживающим в Оренбургской области ("Дети войны")</t>
  </si>
  <si>
    <t>03 3 Р1 Д0840</t>
  </si>
  <si>
    <t>03 1 02 52520</t>
  </si>
  <si>
    <t>03 3 01 R3020</t>
  </si>
  <si>
    <t>.03 3 P1 55730</t>
  </si>
  <si>
    <t>03 3 01 R302F</t>
  </si>
  <si>
    <t>03 1 07 21550</t>
  </si>
  <si>
    <t>03 1 15 94290</t>
  </si>
  <si>
    <t>03 1 06 21540</t>
  </si>
  <si>
    <t>03 1 18 51340</t>
  </si>
  <si>
    <t>03 1 14 R4040</t>
  </si>
  <si>
    <t>03 5 P3 95380</t>
  </si>
  <si>
    <t>03 5 P3 95390</t>
  </si>
  <si>
    <t>03 5 P3 95400</t>
  </si>
  <si>
    <t>03 6 03 95350</t>
  </si>
  <si>
    <t xml:space="preserve">Основное мероприятие 1.19 </t>
  </si>
  <si>
    <t>03 1 19 21630</t>
  </si>
  <si>
    <t>Основное мероприятие «Оказание поддержки отдельным категориям семей и граждан в целях профилактики несчастных случаев по причине пожаров в жилых помещениях»</t>
  </si>
  <si>
    <t>03 3 01 31440</t>
  </si>
  <si>
    <t>03 1 04 21640</t>
  </si>
  <si>
    <t>03 1 13 21670</t>
  </si>
  <si>
    <t>031 14 R404F</t>
  </si>
  <si>
    <t>03 1 14 5P100</t>
  </si>
  <si>
    <t>утверждено сводной бюджетной росписью на 31.12.2022
(СБР)</t>
  </si>
  <si>
    <t>кассовое исполнение 
на 31.12.2022</t>
  </si>
  <si>
    <t>031 14 21750</t>
  </si>
  <si>
    <t>031 14 21760</t>
  </si>
  <si>
    <t>03 3 Р1 5084F</t>
  </si>
  <si>
    <t>Отчет об использовании бюджетных ассигнований областного бюджета на реализацию государственной программы 
по состоянию на 31.12.2022</t>
  </si>
  <si>
    <r>
      <t>утверждено сводной бюджетной росписью на 01.01.2022
(СБР)</t>
    </r>
    <r>
      <rPr>
        <sz val="9"/>
        <color indexed="10"/>
        <rFont val="Times New Roman"/>
        <family val="1"/>
      </rPr>
      <t xml:space="preserve"> </t>
    </r>
  </si>
  <si>
    <t>03 2 01 95770</t>
  </si>
  <si>
    <t>03 3 03 81580</t>
  </si>
  <si>
    <t xml:space="preserve">утверждено в государственной программе на 31.12.2022 </t>
  </si>
  <si>
    <t xml:space="preserve">Наименование государственной программы, 
структурного элемента государственной программы
</t>
  </si>
  <si>
    <t>Главный распорядитель бюджетных средств (ответственный исполнитель, соисполнитель, участник)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</si>
</sst>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000000"/>
    <numFmt numFmtId="175" formatCode="#,##0.0_ ;\-#,##0.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"/>
    <numFmt numFmtId="181" formatCode="#,##0.00_ ;\-#,##0.00\ "/>
    <numFmt numFmtId="182" formatCode="#,##0.00_ ;[Red]\-#,##0.00\ "/>
    <numFmt numFmtId="183" formatCode="#,##0.00000_ ;\-#,##0.00000\ "/>
    <numFmt numFmtId="184" formatCode="#,##0.000"/>
    <numFmt numFmtId="185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8" fillId="33" borderId="0" xfId="0" applyFont="1" applyFill="1" applyBorder="1" applyAlignment="1">
      <alignment/>
    </xf>
    <xf numFmtId="0" fontId="28" fillId="33" borderId="0" xfId="0" applyFont="1" applyFill="1" applyBorder="1" applyAlignment="1">
      <alignment horizontal="center"/>
    </xf>
    <xf numFmtId="175" fontId="28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175" fontId="2" fillId="33" borderId="10" xfId="0" applyNumberFormat="1" applyFont="1" applyFill="1" applyBorder="1" applyAlignment="1">
      <alignment horizontal="center" vertical="center" wrapText="1"/>
    </xf>
    <xf numFmtId="175" fontId="2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75" fontId="8" fillId="33" borderId="10" xfId="0" applyNumberFormat="1" applyFont="1" applyFill="1" applyBorder="1" applyAlignment="1">
      <alignment horizontal="center" vertical="center"/>
    </xf>
    <xf numFmtId="185" fontId="2" fillId="33" borderId="10" xfId="0" applyNumberFormat="1" applyFont="1" applyFill="1" applyBorder="1" applyAlignment="1">
      <alignment horizontal="center"/>
    </xf>
    <xf numFmtId="175" fontId="8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/>
    </xf>
    <xf numFmtId="0" fontId="28" fillId="34" borderId="0" xfId="0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75" fontId="8" fillId="34" borderId="10" xfId="0" applyNumberFormat="1" applyFont="1" applyFill="1" applyBorder="1" applyAlignment="1">
      <alignment horizontal="center" vertical="center"/>
    </xf>
    <xf numFmtId="175" fontId="2" fillId="34" borderId="10" xfId="0" applyNumberFormat="1" applyFont="1" applyFill="1" applyBorder="1" applyAlignment="1">
      <alignment horizontal="center" vertical="center"/>
    </xf>
    <xf numFmtId="175" fontId="2" fillId="34" borderId="10" xfId="0" applyNumberFormat="1" applyFont="1" applyFill="1" applyBorder="1" applyAlignment="1">
      <alignment horizontal="center" vertical="center" wrapText="1"/>
    </xf>
    <xf numFmtId="175" fontId="8" fillId="34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right"/>
    </xf>
    <xf numFmtId="0" fontId="4" fillId="34" borderId="0" xfId="0" applyFont="1" applyFill="1" applyAlignment="1">
      <alignment horizontal="right"/>
    </xf>
    <xf numFmtId="180" fontId="6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175" fontId="8" fillId="18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175" fontId="2" fillId="35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89"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7"/>
  <sheetViews>
    <sheetView tabSelected="1" view="pageBreakPreview" zoomScale="60" zoomScaleNormal="70" workbookViewId="0" topLeftCell="B46">
      <selection activeCell="S30" sqref="S30"/>
    </sheetView>
  </sheetViews>
  <sheetFormatPr defaultColWidth="0" defaultRowHeight="15"/>
  <cols>
    <col min="1" max="1" width="5.140625" style="1" customWidth="1"/>
    <col min="2" max="2" width="6.28125" style="1" customWidth="1"/>
    <col min="3" max="3" width="18.8515625" style="1" customWidth="1"/>
    <col min="4" max="4" width="71.8515625" style="2" customWidth="1"/>
    <col min="5" max="5" width="12.421875" style="1" customWidth="1"/>
    <col min="6" max="6" width="8.00390625" style="1" customWidth="1"/>
    <col min="7" max="7" width="16.57421875" style="1" customWidth="1"/>
    <col min="8" max="8" width="14.28125" style="1" customWidth="1"/>
    <col min="9" max="9" width="16.140625" style="26" customWidth="1"/>
    <col min="10" max="10" width="17.28125" style="1" customWidth="1"/>
    <col min="11" max="11" width="15.00390625" style="26" customWidth="1"/>
    <col min="12" max="189" width="9.140625" style="1" customWidth="1"/>
    <col min="190" max="190" width="16.57421875" style="1" customWidth="1"/>
    <col min="191" max="191" width="83.8515625" style="1" customWidth="1"/>
    <col min="192" max="218" width="9.140625" style="1" customWidth="1"/>
    <col min="219" max="219" width="0" style="1" hidden="1" customWidth="1"/>
    <col min="220" max="241" width="9.140625" style="1" hidden="1" customWidth="1"/>
    <col min="242" max="16384" width="9.140625" style="1" hidden="1" customWidth="1"/>
  </cols>
  <sheetData>
    <row r="1" spans="2:11" ht="15">
      <c r="B1" s="4"/>
      <c r="C1" s="4"/>
      <c r="D1" s="6"/>
      <c r="E1" s="4"/>
      <c r="F1" s="4"/>
      <c r="G1" s="4"/>
      <c r="H1" s="4"/>
      <c r="I1" s="25"/>
      <c r="J1" s="4"/>
      <c r="K1" s="33" t="s">
        <v>147</v>
      </c>
    </row>
    <row r="2" spans="2:11" ht="42.75" customHeight="1">
      <c r="B2" s="53" t="s">
        <v>178</v>
      </c>
      <c r="C2" s="53"/>
      <c r="D2" s="53"/>
      <c r="E2" s="53"/>
      <c r="F2" s="53"/>
      <c r="G2" s="53"/>
      <c r="H2" s="53"/>
      <c r="I2" s="53"/>
      <c r="J2" s="53"/>
      <c r="K2" s="53"/>
    </row>
    <row r="3" spans="8:11" ht="22.5" customHeight="1">
      <c r="H3" s="3"/>
      <c r="K3" s="34" t="s">
        <v>146</v>
      </c>
    </row>
    <row r="4" spans="2:11" ht="29.25" customHeight="1">
      <c r="B4" s="54" t="s">
        <v>90</v>
      </c>
      <c r="C4" s="55" t="s">
        <v>62</v>
      </c>
      <c r="D4" s="56" t="s">
        <v>183</v>
      </c>
      <c r="E4" s="56" t="s">
        <v>184</v>
      </c>
      <c r="F4" s="56" t="s">
        <v>68</v>
      </c>
      <c r="G4" s="56"/>
      <c r="H4" s="57" t="s">
        <v>117</v>
      </c>
      <c r="I4" s="58"/>
      <c r="J4" s="58"/>
      <c r="K4" s="59"/>
    </row>
    <row r="5" spans="2:11" ht="83.25" customHeight="1">
      <c r="B5" s="54"/>
      <c r="C5" s="55"/>
      <c r="D5" s="56"/>
      <c r="E5" s="56"/>
      <c r="F5" s="10" t="s">
        <v>61</v>
      </c>
      <c r="G5" s="10" t="s">
        <v>97</v>
      </c>
      <c r="H5" s="20" t="s">
        <v>179</v>
      </c>
      <c r="I5" s="27" t="s">
        <v>173</v>
      </c>
      <c r="J5" s="24" t="s">
        <v>182</v>
      </c>
      <c r="K5" s="35" t="s">
        <v>174</v>
      </c>
    </row>
    <row r="6" spans="2:11" ht="14.25" customHeight="1"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28">
        <v>8</v>
      </c>
      <c r="J6" s="5">
        <v>9</v>
      </c>
      <c r="K6" s="28">
        <v>10</v>
      </c>
    </row>
    <row r="7" spans="2:11" s="4" customFormat="1" ht="30.75" customHeight="1">
      <c r="B7" s="47">
        <v>1</v>
      </c>
      <c r="C7" s="48" t="s">
        <v>60</v>
      </c>
      <c r="D7" s="48" t="s">
        <v>118</v>
      </c>
      <c r="E7" s="17" t="s">
        <v>93</v>
      </c>
      <c r="F7" s="11" t="s">
        <v>91</v>
      </c>
      <c r="G7" s="11" t="s">
        <v>91</v>
      </c>
      <c r="H7" s="21">
        <f>H8+H9</f>
        <v>19527514</v>
      </c>
      <c r="I7" s="29">
        <f>I8+I9</f>
        <v>21747190.986999996</v>
      </c>
      <c r="J7" s="21">
        <f>J8+J9</f>
        <v>21786453.8</v>
      </c>
      <c r="K7" s="29">
        <f>K8+K9</f>
        <v>21551727</v>
      </c>
    </row>
    <row r="8" spans="2:11" s="4" customFormat="1" ht="20.25" customHeight="1">
      <c r="B8" s="47"/>
      <c r="C8" s="48"/>
      <c r="D8" s="48"/>
      <c r="E8" s="16" t="s">
        <v>94</v>
      </c>
      <c r="F8" s="11">
        <v>835</v>
      </c>
      <c r="G8" s="8" t="s">
        <v>91</v>
      </c>
      <c r="H8" s="21">
        <f>H11+H70+H85+H117+H124+H134</f>
        <v>19450959.5</v>
      </c>
      <c r="I8" s="29">
        <f>I11+I70+I85+I117+I124+I134</f>
        <v>21667129.186999995</v>
      </c>
      <c r="J8" s="21">
        <f>J11+J70+J85+J117+J124+J134</f>
        <v>21706102</v>
      </c>
      <c r="K8" s="29">
        <f>K11+K70+K85+K117+K124+K134</f>
        <v>21472187.5</v>
      </c>
    </row>
    <row r="9" spans="2:11" s="4" customFormat="1" ht="20.25" customHeight="1">
      <c r="B9" s="47"/>
      <c r="C9" s="48"/>
      <c r="D9" s="48"/>
      <c r="E9" s="11" t="s">
        <v>65</v>
      </c>
      <c r="F9" s="11">
        <v>891</v>
      </c>
      <c r="G9" s="8" t="s">
        <v>91</v>
      </c>
      <c r="H9" s="21">
        <f>H12+H86</f>
        <v>76554.5</v>
      </c>
      <c r="I9" s="29">
        <f>I12+I86</f>
        <v>80061.8</v>
      </c>
      <c r="J9" s="21">
        <f>J12+J86</f>
        <v>80351.8</v>
      </c>
      <c r="K9" s="29">
        <f>K12+K86</f>
        <v>79539.5</v>
      </c>
    </row>
    <row r="10" spans="2:11" s="4" customFormat="1" ht="20.25" customHeight="1">
      <c r="B10" s="47">
        <v>2</v>
      </c>
      <c r="C10" s="48" t="s">
        <v>59</v>
      </c>
      <c r="D10" s="48" t="s">
        <v>58</v>
      </c>
      <c r="E10" s="11" t="s">
        <v>92</v>
      </c>
      <c r="F10" s="11" t="s">
        <v>91</v>
      </c>
      <c r="G10" s="11" t="s">
        <v>91</v>
      </c>
      <c r="H10" s="21">
        <f>H13+H16+H18+H23+H26+H28+H32+H35+H37+H39+H42+H44+H52+H59+H61+H63+H67</f>
        <v>5792491.2</v>
      </c>
      <c r="I10" s="29">
        <f>I13+I16+I18+I23+I26+I28+I32+I35+I37+I39+I42+I44+I52+I59+I61+I63+I67</f>
        <v>5592612.987000001</v>
      </c>
      <c r="J10" s="21">
        <f>J13+J16+J18+J23+J26+J28+J32+J35+J37+J39+J42+J44+J52+J59+J61+J63+J67</f>
        <v>5671968.9</v>
      </c>
      <c r="K10" s="29">
        <f>K13+K16+K18+K23+K26+K28+K32+K35+K37+K39+K42+K44+K52+K59+K61+K63+K67</f>
        <v>5462642.2</v>
      </c>
    </row>
    <row r="11" spans="2:11" s="4" customFormat="1" ht="20.25" customHeight="1">
      <c r="B11" s="47"/>
      <c r="C11" s="48"/>
      <c r="D11" s="48"/>
      <c r="E11" s="11" t="s">
        <v>64</v>
      </c>
      <c r="F11" s="11">
        <v>835</v>
      </c>
      <c r="G11" s="11" t="s">
        <v>91</v>
      </c>
      <c r="H11" s="21">
        <f>H10-H12</f>
        <v>5720936.7</v>
      </c>
      <c r="I11" s="29">
        <f>I10-I12</f>
        <v>5517551.187000001</v>
      </c>
      <c r="J11" s="21">
        <f>J10-J12</f>
        <v>5596617.100000001</v>
      </c>
      <c r="K11" s="29">
        <f>K10-K12</f>
        <v>5388102.7</v>
      </c>
    </row>
    <row r="12" spans="2:11" s="4" customFormat="1" ht="20.25" customHeight="1">
      <c r="B12" s="47"/>
      <c r="C12" s="48"/>
      <c r="D12" s="48"/>
      <c r="E12" s="11" t="s">
        <v>65</v>
      </c>
      <c r="F12" s="11">
        <v>891</v>
      </c>
      <c r="G12" s="11" t="s">
        <v>91</v>
      </c>
      <c r="H12" s="21">
        <f>SUM(H25,H41)</f>
        <v>71554.5</v>
      </c>
      <c r="I12" s="29">
        <f>SUM(I25,I41)</f>
        <v>75061.8</v>
      </c>
      <c r="J12" s="21">
        <f>SUM(J25,J41)</f>
        <v>75351.8</v>
      </c>
      <c r="K12" s="29">
        <f>SUM(K25,K41)</f>
        <v>74539.5</v>
      </c>
    </row>
    <row r="13" spans="2:11" s="4" customFormat="1" ht="19.5" customHeight="1">
      <c r="B13" s="45">
        <v>3</v>
      </c>
      <c r="C13" s="42" t="s">
        <v>57</v>
      </c>
      <c r="D13" s="42" t="s">
        <v>119</v>
      </c>
      <c r="E13" s="8" t="s">
        <v>92</v>
      </c>
      <c r="F13" s="8"/>
      <c r="G13" s="8"/>
      <c r="H13" s="19">
        <f>H14+H15</f>
        <v>0</v>
      </c>
      <c r="I13" s="30">
        <f>I14+I15</f>
        <v>467.887</v>
      </c>
      <c r="J13" s="19">
        <f>J14+J15</f>
        <v>211.10000000000002</v>
      </c>
      <c r="K13" s="30">
        <f>K14+K15</f>
        <v>466</v>
      </c>
    </row>
    <row r="14" spans="2:11" s="4" customFormat="1" ht="36" customHeight="1">
      <c r="B14" s="46"/>
      <c r="C14" s="43"/>
      <c r="D14" s="43"/>
      <c r="E14" s="8" t="s">
        <v>64</v>
      </c>
      <c r="F14" s="8">
        <v>835</v>
      </c>
      <c r="G14" s="9" t="s">
        <v>76</v>
      </c>
      <c r="H14" s="18">
        <v>0</v>
      </c>
      <c r="I14" s="31">
        <f>245196/1000</f>
        <v>245.196</v>
      </c>
      <c r="J14" s="18">
        <v>98.9</v>
      </c>
      <c r="K14" s="31">
        <v>245.2</v>
      </c>
    </row>
    <row r="15" spans="2:11" s="4" customFormat="1" ht="36" customHeight="1">
      <c r="B15" s="49"/>
      <c r="C15" s="44"/>
      <c r="D15" s="44"/>
      <c r="E15" s="8" t="s">
        <v>64</v>
      </c>
      <c r="F15" s="8">
        <v>835</v>
      </c>
      <c r="G15" s="9" t="s">
        <v>152</v>
      </c>
      <c r="H15" s="18">
        <v>0</v>
      </c>
      <c r="I15" s="31">
        <f>222691/1000</f>
        <v>222.691</v>
      </c>
      <c r="J15" s="18">
        <v>112.2</v>
      </c>
      <c r="K15" s="31">
        <v>220.8</v>
      </c>
    </row>
    <row r="16" spans="2:11" s="4" customFormat="1" ht="27" customHeight="1">
      <c r="B16" s="40">
        <v>4</v>
      </c>
      <c r="C16" s="41" t="s">
        <v>56</v>
      </c>
      <c r="D16" s="41" t="s">
        <v>109</v>
      </c>
      <c r="E16" s="8" t="s">
        <v>92</v>
      </c>
      <c r="F16" s="8"/>
      <c r="G16" s="8"/>
      <c r="H16" s="19">
        <f>SUM(H17:H17)</f>
        <v>467.1</v>
      </c>
      <c r="I16" s="30">
        <f>SUM(I17:I17)</f>
        <v>355.3</v>
      </c>
      <c r="J16" s="19">
        <f>SUM(J17:J17)</f>
        <v>355.3</v>
      </c>
      <c r="K16" s="30">
        <f>SUM(K17:K17)</f>
        <v>355.2</v>
      </c>
    </row>
    <row r="17" spans="2:11" s="4" customFormat="1" ht="24" customHeight="1">
      <c r="B17" s="40"/>
      <c r="C17" s="41"/>
      <c r="D17" s="41"/>
      <c r="E17" s="8" t="s">
        <v>64</v>
      </c>
      <c r="F17" s="8">
        <v>835</v>
      </c>
      <c r="G17" s="9" t="s">
        <v>55</v>
      </c>
      <c r="H17" s="18">
        <v>467.1</v>
      </c>
      <c r="I17" s="31">
        <f>355300/1000</f>
        <v>355.3</v>
      </c>
      <c r="J17" s="18">
        <v>355.3</v>
      </c>
      <c r="K17" s="31">
        <v>355.2</v>
      </c>
    </row>
    <row r="18" spans="2:11" s="4" customFormat="1" ht="19.5" customHeight="1">
      <c r="B18" s="45">
        <v>5</v>
      </c>
      <c r="C18" s="42" t="s">
        <v>79</v>
      </c>
      <c r="D18" s="42" t="s">
        <v>108</v>
      </c>
      <c r="E18" s="8" t="s">
        <v>92</v>
      </c>
      <c r="F18" s="8"/>
      <c r="G18" s="9"/>
      <c r="H18" s="18">
        <f>SUM(H19:H22)</f>
        <v>39672.9</v>
      </c>
      <c r="I18" s="31">
        <f>SUM(I19:I22)</f>
        <v>31385.199999999997</v>
      </c>
      <c r="J18" s="18">
        <f>SUM(J19:J22)</f>
        <v>31545.699999999997</v>
      </c>
      <c r="K18" s="31">
        <f>SUM(K19:K22)</f>
        <v>31303.199999999997</v>
      </c>
    </row>
    <row r="19" spans="2:11" s="4" customFormat="1" ht="19.5" customHeight="1">
      <c r="B19" s="46"/>
      <c r="C19" s="43"/>
      <c r="D19" s="43"/>
      <c r="E19" s="8" t="s">
        <v>64</v>
      </c>
      <c r="F19" s="8">
        <v>835</v>
      </c>
      <c r="G19" s="9" t="s">
        <v>54</v>
      </c>
      <c r="H19" s="19">
        <v>12725</v>
      </c>
      <c r="I19" s="30">
        <v>14331.3</v>
      </c>
      <c r="J19" s="19">
        <v>14347.8</v>
      </c>
      <c r="K19" s="30">
        <v>14325.8</v>
      </c>
    </row>
    <row r="20" spans="2:11" s="4" customFormat="1" ht="19.5" customHeight="1">
      <c r="B20" s="46"/>
      <c r="C20" s="43"/>
      <c r="D20" s="43"/>
      <c r="E20" s="8" t="s">
        <v>64</v>
      </c>
      <c r="F20" s="8">
        <v>835</v>
      </c>
      <c r="G20" s="9" t="s">
        <v>53</v>
      </c>
      <c r="H20" s="19">
        <v>6047.9</v>
      </c>
      <c r="I20" s="30">
        <v>5903.9</v>
      </c>
      <c r="J20" s="19">
        <v>6047.9</v>
      </c>
      <c r="K20" s="30">
        <v>5829.8</v>
      </c>
    </row>
    <row r="21" spans="2:11" s="4" customFormat="1" ht="18.75" customHeight="1">
      <c r="B21" s="46"/>
      <c r="C21" s="43"/>
      <c r="D21" s="43"/>
      <c r="E21" s="8" t="s">
        <v>64</v>
      </c>
      <c r="F21" s="8">
        <v>835</v>
      </c>
      <c r="G21" s="9" t="s">
        <v>77</v>
      </c>
      <c r="H21" s="19">
        <v>20900</v>
      </c>
      <c r="I21" s="30">
        <v>11150</v>
      </c>
      <c r="J21" s="19">
        <v>11150</v>
      </c>
      <c r="K21" s="30">
        <v>11147.6</v>
      </c>
    </row>
    <row r="22" spans="2:11" s="4" customFormat="1" ht="18.75" customHeight="1">
      <c r="B22" s="46"/>
      <c r="C22" s="43"/>
      <c r="D22" s="43"/>
      <c r="E22" s="8" t="s">
        <v>64</v>
      </c>
      <c r="F22" s="8">
        <v>835</v>
      </c>
      <c r="G22" s="9" t="s">
        <v>169</v>
      </c>
      <c r="H22" s="19">
        <v>0</v>
      </c>
      <c r="I22" s="30">
        <v>0</v>
      </c>
      <c r="J22" s="19">
        <v>0</v>
      </c>
      <c r="K22" s="30">
        <v>0</v>
      </c>
    </row>
    <row r="23" spans="2:11" s="4" customFormat="1" ht="18.75" customHeight="1">
      <c r="B23" s="40">
        <v>6</v>
      </c>
      <c r="C23" s="41" t="s">
        <v>52</v>
      </c>
      <c r="D23" s="41" t="s">
        <v>148</v>
      </c>
      <c r="E23" s="8" t="s">
        <v>92</v>
      </c>
      <c r="F23" s="8"/>
      <c r="G23" s="9"/>
      <c r="H23" s="18">
        <f>SUM(H24:H25)</f>
        <v>1896036</v>
      </c>
      <c r="I23" s="31">
        <f>SUM(I24:I25)</f>
        <v>1850339.5</v>
      </c>
      <c r="J23" s="18">
        <f>SUM(J24:J25)</f>
        <v>1856018.7</v>
      </c>
      <c r="K23" s="31">
        <f>SUM(K24:K25)</f>
        <v>1822848.3</v>
      </c>
    </row>
    <row r="24" spans="2:11" s="4" customFormat="1" ht="18.75" customHeight="1">
      <c r="B24" s="40"/>
      <c r="C24" s="41"/>
      <c r="D24" s="41"/>
      <c r="E24" s="8" t="s">
        <v>64</v>
      </c>
      <c r="F24" s="8">
        <v>835</v>
      </c>
      <c r="G24" s="9" t="s">
        <v>51</v>
      </c>
      <c r="H24" s="19">
        <v>1825026.5</v>
      </c>
      <c r="I24" s="30">
        <v>1775822.7</v>
      </c>
      <c r="J24" s="19">
        <v>1781211.9</v>
      </c>
      <c r="K24" s="30">
        <v>1748801.6</v>
      </c>
    </row>
    <row r="25" spans="2:11" s="4" customFormat="1" ht="18.75" customHeight="1">
      <c r="B25" s="40"/>
      <c r="C25" s="41"/>
      <c r="D25" s="41"/>
      <c r="E25" s="8" t="s">
        <v>65</v>
      </c>
      <c r="F25" s="8">
        <v>891</v>
      </c>
      <c r="G25" s="9" t="s">
        <v>51</v>
      </c>
      <c r="H25" s="19">
        <v>71009.5</v>
      </c>
      <c r="I25" s="30">
        <v>74516.8</v>
      </c>
      <c r="J25" s="19">
        <v>74806.8</v>
      </c>
      <c r="K25" s="30">
        <v>74046.7</v>
      </c>
    </row>
    <row r="26" spans="2:11" s="4" customFormat="1" ht="28.5" customHeight="1">
      <c r="B26" s="45">
        <v>7</v>
      </c>
      <c r="C26" s="42" t="s">
        <v>50</v>
      </c>
      <c r="D26" s="42" t="s">
        <v>150</v>
      </c>
      <c r="E26" s="8" t="s">
        <v>92</v>
      </c>
      <c r="F26" s="8"/>
      <c r="G26" s="9"/>
      <c r="H26" s="18">
        <f>H27</f>
        <v>36123.6</v>
      </c>
      <c r="I26" s="31">
        <f>I27</f>
        <v>47152.8</v>
      </c>
      <c r="J26" s="18">
        <f>J27</f>
        <v>47152.8</v>
      </c>
      <c r="K26" s="31">
        <f>K27</f>
        <v>46699.4</v>
      </c>
    </row>
    <row r="27" spans="2:11" s="4" customFormat="1" ht="40.5" customHeight="1">
      <c r="B27" s="49"/>
      <c r="C27" s="44"/>
      <c r="D27" s="44"/>
      <c r="E27" s="8" t="s">
        <v>64</v>
      </c>
      <c r="F27" s="8">
        <v>835</v>
      </c>
      <c r="G27" s="9" t="s">
        <v>158</v>
      </c>
      <c r="H27" s="19">
        <v>36123.6</v>
      </c>
      <c r="I27" s="30">
        <v>47152.8</v>
      </c>
      <c r="J27" s="19">
        <v>47152.8</v>
      </c>
      <c r="K27" s="30">
        <v>46699.4</v>
      </c>
    </row>
    <row r="28" spans="2:11" s="4" customFormat="1" ht="17.25" customHeight="1">
      <c r="B28" s="45">
        <v>8</v>
      </c>
      <c r="C28" s="42" t="s">
        <v>80</v>
      </c>
      <c r="D28" s="42" t="s">
        <v>120</v>
      </c>
      <c r="E28" s="8" t="s">
        <v>92</v>
      </c>
      <c r="F28" s="8"/>
      <c r="G28" s="9"/>
      <c r="H28" s="18">
        <f>H29+H30+H31</f>
        <v>77544.70000000001</v>
      </c>
      <c r="I28" s="31">
        <f>I29+I30+I31</f>
        <v>76025.3</v>
      </c>
      <c r="J28" s="18">
        <f>J29+J30+J31</f>
        <v>78462.8</v>
      </c>
      <c r="K28" s="31">
        <f>K29+K30+K31</f>
        <v>73406.9</v>
      </c>
    </row>
    <row r="29" spans="2:11" s="4" customFormat="1" ht="17.25" customHeight="1">
      <c r="B29" s="46"/>
      <c r="C29" s="43"/>
      <c r="D29" s="43"/>
      <c r="E29" s="8" t="s">
        <v>64</v>
      </c>
      <c r="F29" s="8">
        <v>835</v>
      </c>
      <c r="G29" s="9" t="s">
        <v>49</v>
      </c>
      <c r="H29" s="19">
        <v>52176.6</v>
      </c>
      <c r="I29" s="30">
        <v>48018.3</v>
      </c>
      <c r="J29" s="19">
        <v>52176.6</v>
      </c>
      <c r="K29" s="30">
        <v>45670.1</v>
      </c>
    </row>
    <row r="30" spans="2:11" s="4" customFormat="1" ht="17.25" customHeight="1">
      <c r="B30" s="46"/>
      <c r="C30" s="43"/>
      <c r="D30" s="43"/>
      <c r="E30" s="8" t="s">
        <v>64</v>
      </c>
      <c r="F30" s="8">
        <v>835</v>
      </c>
      <c r="G30" s="9" t="s">
        <v>48</v>
      </c>
      <c r="H30" s="19">
        <v>25122</v>
      </c>
      <c r="I30" s="30">
        <v>26842.8</v>
      </c>
      <c r="J30" s="19">
        <v>25122</v>
      </c>
      <c r="K30" s="30">
        <v>26595.4</v>
      </c>
    </row>
    <row r="31" spans="2:11" s="4" customFormat="1" ht="17.25" customHeight="1">
      <c r="B31" s="49"/>
      <c r="C31" s="44"/>
      <c r="D31" s="44"/>
      <c r="E31" s="8" t="s">
        <v>64</v>
      </c>
      <c r="F31" s="8">
        <v>835</v>
      </c>
      <c r="G31" s="9" t="s">
        <v>156</v>
      </c>
      <c r="H31" s="19">
        <v>246.1</v>
      </c>
      <c r="I31" s="30">
        <v>1164.2</v>
      </c>
      <c r="J31" s="19">
        <v>1164.2</v>
      </c>
      <c r="K31" s="30">
        <v>1141.4</v>
      </c>
    </row>
    <row r="32" spans="2:11" s="4" customFormat="1" ht="17.25" customHeight="1">
      <c r="B32" s="40">
        <v>9</v>
      </c>
      <c r="C32" s="41" t="s">
        <v>81</v>
      </c>
      <c r="D32" s="41" t="s">
        <v>149</v>
      </c>
      <c r="E32" s="8" t="s">
        <v>92</v>
      </c>
      <c r="F32" s="8"/>
      <c r="G32" s="9"/>
      <c r="H32" s="18">
        <f>SUM(H33:H34)</f>
        <v>2318445.1</v>
      </c>
      <c r="I32" s="31">
        <f>SUM(I33:I34)</f>
        <v>1791170.5</v>
      </c>
      <c r="J32" s="18">
        <f>SUM(J33:J34)</f>
        <v>1908510</v>
      </c>
      <c r="K32" s="31">
        <f>SUM(K33:K34)</f>
        <v>1717827.2</v>
      </c>
    </row>
    <row r="33" spans="2:11" s="4" customFormat="1" ht="17.25" customHeight="1">
      <c r="B33" s="40"/>
      <c r="C33" s="41"/>
      <c r="D33" s="41"/>
      <c r="E33" s="8" t="s">
        <v>64</v>
      </c>
      <c r="F33" s="8">
        <v>835</v>
      </c>
      <c r="G33" s="9" t="s">
        <v>47</v>
      </c>
      <c r="H33" s="19">
        <v>702517.1</v>
      </c>
      <c r="I33" s="30">
        <v>492737</v>
      </c>
      <c r="J33" s="19">
        <v>492737</v>
      </c>
      <c r="K33" s="30">
        <v>482374.5</v>
      </c>
    </row>
    <row r="34" spans="2:11" s="4" customFormat="1" ht="17.25" customHeight="1">
      <c r="B34" s="40"/>
      <c r="C34" s="41"/>
      <c r="D34" s="41"/>
      <c r="E34" s="8" t="s">
        <v>64</v>
      </c>
      <c r="F34" s="8">
        <v>835</v>
      </c>
      <c r="G34" s="9" t="s">
        <v>46</v>
      </c>
      <c r="H34" s="19">
        <f>1611539.1+4388.9</f>
        <v>1615928</v>
      </c>
      <c r="I34" s="30">
        <f>1294044.6+4388.9</f>
        <v>1298433.5</v>
      </c>
      <c r="J34" s="19">
        <f>1411384.1+4388.9</f>
        <v>1415773</v>
      </c>
      <c r="K34" s="30">
        <f>1231063.8+4388.9</f>
        <v>1235452.7</v>
      </c>
    </row>
    <row r="35" spans="2:11" s="4" customFormat="1" ht="24" customHeight="1">
      <c r="B35" s="45">
        <v>10</v>
      </c>
      <c r="C35" s="41" t="s">
        <v>45</v>
      </c>
      <c r="D35" s="41" t="s">
        <v>110</v>
      </c>
      <c r="E35" s="8" t="s">
        <v>92</v>
      </c>
      <c r="F35" s="8"/>
      <c r="G35" s="9"/>
      <c r="H35" s="18">
        <f>SUM(H36:H36)</f>
        <v>168637.7</v>
      </c>
      <c r="I35" s="31">
        <f>SUM(I36:I36)</f>
        <v>168637.7</v>
      </c>
      <c r="J35" s="18">
        <f>SUM(J36:J36)</f>
        <v>168637.7</v>
      </c>
      <c r="K35" s="31">
        <f>SUM(K36:K36)</f>
        <v>161984.6</v>
      </c>
    </row>
    <row r="36" spans="2:11" s="4" customFormat="1" ht="24" customHeight="1">
      <c r="B36" s="49"/>
      <c r="C36" s="41"/>
      <c r="D36" s="41"/>
      <c r="E36" s="8" t="s">
        <v>64</v>
      </c>
      <c r="F36" s="8">
        <v>835</v>
      </c>
      <c r="G36" s="9" t="s">
        <v>44</v>
      </c>
      <c r="H36" s="19">
        <v>168637.7</v>
      </c>
      <c r="I36" s="30">
        <v>168637.7</v>
      </c>
      <c r="J36" s="19">
        <v>168637.7</v>
      </c>
      <c r="K36" s="30">
        <v>161984.6</v>
      </c>
    </row>
    <row r="37" spans="2:11" s="4" customFormat="1" ht="24" customHeight="1">
      <c r="B37" s="45">
        <v>11</v>
      </c>
      <c r="C37" s="41" t="s">
        <v>82</v>
      </c>
      <c r="D37" s="41" t="s">
        <v>121</v>
      </c>
      <c r="E37" s="8" t="s">
        <v>92</v>
      </c>
      <c r="F37" s="8"/>
      <c r="G37" s="9"/>
      <c r="H37" s="18">
        <f>SUM(H38:H38)</f>
        <v>113</v>
      </c>
      <c r="I37" s="31">
        <f>SUM(I38:I38)</f>
        <v>113</v>
      </c>
      <c r="J37" s="18">
        <f>SUM(J38:J38)</f>
        <v>113</v>
      </c>
      <c r="K37" s="31">
        <f>K38</f>
        <v>82.2</v>
      </c>
    </row>
    <row r="38" spans="2:11" s="4" customFormat="1" ht="24" customHeight="1">
      <c r="B38" s="49"/>
      <c r="C38" s="41"/>
      <c r="D38" s="41"/>
      <c r="E38" s="8" t="s">
        <v>64</v>
      </c>
      <c r="F38" s="8">
        <v>835</v>
      </c>
      <c r="G38" s="9" t="s">
        <v>43</v>
      </c>
      <c r="H38" s="19">
        <v>113</v>
      </c>
      <c r="I38" s="30">
        <v>113</v>
      </c>
      <c r="J38" s="19">
        <v>113</v>
      </c>
      <c r="K38" s="31">
        <v>82.2</v>
      </c>
    </row>
    <row r="39" spans="2:11" s="4" customFormat="1" ht="24" customHeight="1">
      <c r="B39" s="45">
        <v>12</v>
      </c>
      <c r="C39" s="41" t="s">
        <v>83</v>
      </c>
      <c r="D39" s="41" t="s">
        <v>122</v>
      </c>
      <c r="E39" s="8" t="s">
        <v>92</v>
      </c>
      <c r="F39" s="8"/>
      <c r="G39" s="9"/>
      <c r="H39" s="18">
        <f>SUM(H40:H41)</f>
        <v>33123.2</v>
      </c>
      <c r="I39" s="31">
        <f>SUM(I40:I41)</f>
        <v>29679.5</v>
      </c>
      <c r="J39" s="18">
        <f>SUM(J40:J41)</f>
        <v>29679.5</v>
      </c>
      <c r="K39" s="31">
        <f>SUM(K40:K41)</f>
        <v>28001.1</v>
      </c>
    </row>
    <row r="40" spans="2:11" s="4" customFormat="1" ht="24" customHeight="1">
      <c r="B40" s="46"/>
      <c r="C40" s="41"/>
      <c r="D40" s="41"/>
      <c r="E40" s="8" t="s">
        <v>64</v>
      </c>
      <c r="F40" s="8">
        <v>835</v>
      </c>
      <c r="G40" s="9" t="s">
        <v>42</v>
      </c>
      <c r="H40" s="19">
        <v>32578.2</v>
      </c>
      <c r="I40" s="30">
        <v>29134.5</v>
      </c>
      <c r="J40" s="19">
        <v>29134.5</v>
      </c>
      <c r="K40" s="30">
        <v>27508.3</v>
      </c>
    </row>
    <row r="41" spans="2:11" s="4" customFormat="1" ht="24" customHeight="1">
      <c r="B41" s="49"/>
      <c r="C41" s="41"/>
      <c r="D41" s="41"/>
      <c r="E41" s="8" t="s">
        <v>65</v>
      </c>
      <c r="F41" s="8">
        <v>891</v>
      </c>
      <c r="G41" s="9" t="s">
        <v>42</v>
      </c>
      <c r="H41" s="19">
        <v>545</v>
      </c>
      <c r="I41" s="30">
        <v>545</v>
      </c>
      <c r="J41" s="19">
        <v>545</v>
      </c>
      <c r="K41" s="30">
        <v>492.8</v>
      </c>
    </row>
    <row r="42" spans="2:11" s="4" customFormat="1" ht="24" customHeight="1">
      <c r="B42" s="40">
        <v>13</v>
      </c>
      <c r="C42" s="41" t="s">
        <v>41</v>
      </c>
      <c r="D42" s="41" t="s">
        <v>123</v>
      </c>
      <c r="E42" s="8" t="s">
        <v>92</v>
      </c>
      <c r="F42" s="8"/>
      <c r="G42" s="9"/>
      <c r="H42" s="18">
        <f>SUM(H43:H43)</f>
        <v>27899.8</v>
      </c>
      <c r="I42" s="31">
        <f>SUM(I43:I43)</f>
        <v>25914.3</v>
      </c>
      <c r="J42" s="18">
        <f>SUM(J43:J43)</f>
        <v>26594.3</v>
      </c>
      <c r="K42" s="31">
        <f>K43</f>
        <v>24123.1</v>
      </c>
    </row>
    <row r="43" spans="2:11" s="4" customFormat="1" ht="24" customHeight="1">
      <c r="B43" s="40"/>
      <c r="C43" s="41"/>
      <c r="D43" s="41"/>
      <c r="E43" s="8" t="s">
        <v>64</v>
      </c>
      <c r="F43" s="8">
        <v>835</v>
      </c>
      <c r="G43" s="9" t="s">
        <v>40</v>
      </c>
      <c r="H43" s="19">
        <v>27899.8</v>
      </c>
      <c r="I43" s="30">
        <v>25914.3</v>
      </c>
      <c r="J43" s="19">
        <v>26594.3</v>
      </c>
      <c r="K43" s="30">
        <v>24123.1</v>
      </c>
    </row>
    <row r="44" spans="2:11" s="4" customFormat="1" ht="24" customHeight="1">
      <c r="B44" s="40">
        <v>14</v>
      </c>
      <c r="C44" s="41" t="s">
        <v>39</v>
      </c>
      <c r="D44" s="41" t="s">
        <v>124</v>
      </c>
      <c r="E44" s="8" t="s">
        <v>92</v>
      </c>
      <c r="F44" s="8"/>
      <c r="G44" s="9"/>
      <c r="H44" s="18">
        <f>SUM(H45:H51)</f>
        <v>18880.5</v>
      </c>
      <c r="I44" s="31">
        <f>SUM(I45:I51)</f>
        <v>262751.8</v>
      </c>
      <c r="J44" s="18">
        <f>SUM(J45:J51)</f>
        <v>227205.8</v>
      </c>
      <c r="K44" s="31">
        <f>SUM(K45:K51)</f>
        <v>258380</v>
      </c>
    </row>
    <row r="45" spans="2:11" s="4" customFormat="1" ht="24" customHeight="1">
      <c r="B45" s="40"/>
      <c r="C45" s="41"/>
      <c r="D45" s="41"/>
      <c r="E45" s="8" t="s">
        <v>64</v>
      </c>
      <c r="F45" s="8">
        <v>835</v>
      </c>
      <c r="G45" s="9" t="s">
        <v>72</v>
      </c>
      <c r="H45" s="19">
        <v>13025.1</v>
      </c>
      <c r="I45" s="30">
        <v>14690.4</v>
      </c>
      <c r="J45" s="19">
        <v>14834.4</v>
      </c>
      <c r="K45" s="30">
        <v>14619.1</v>
      </c>
    </row>
    <row r="46" spans="2:11" s="4" customFormat="1" ht="24" customHeight="1">
      <c r="B46" s="40"/>
      <c r="C46" s="41"/>
      <c r="D46" s="41"/>
      <c r="E46" s="8" t="s">
        <v>64</v>
      </c>
      <c r="F46" s="8">
        <v>835</v>
      </c>
      <c r="G46" s="9" t="s">
        <v>73</v>
      </c>
      <c r="H46" s="18">
        <v>100</v>
      </c>
      <c r="I46" s="31">
        <v>0</v>
      </c>
      <c r="J46" s="18">
        <v>100</v>
      </c>
      <c r="K46" s="31">
        <v>0</v>
      </c>
    </row>
    <row r="47" spans="2:11" s="4" customFormat="1" ht="24" customHeight="1">
      <c r="B47" s="40"/>
      <c r="C47" s="41"/>
      <c r="D47" s="41"/>
      <c r="E47" s="8" t="s">
        <v>64</v>
      </c>
      <c r="F47" s="8">
        <v>835</v>
      </c>
      <c r="G47" s="9" t="s">
        <v>38</v>
      </c>
      <c r="H47" s="19">
        <v>1700.2</v>
      </c>
      <c r="I47" s="30">
        <v>2752.1</v>
      </c>
      <c r="J47" s="19">
        <v>2968.1</v>
      </c>
      <c r="K47" s="30">
        <v>2712.1</v>
      </c>
    </row>
    <row r="48" spans="2:11" s="4" customFormat="1" ht="24" customHeight="1">
      <c r="B48" s="40"/>
      <c r="C48" s="41"/>
      <c r="D48" s="41"/>
      <c r="E48" s="8" t="s">
        <v>64</v>
      </c>
      <c r="F48" s="8">
        <v>835</v>
      </c>
      <c r="G48" s="9" t="s">
        <v>37</v>
      </c>
      <c r="H48" s="19">
        <v>180</v>
      </c>
      <c r="I48" s="30">
        <v>4170</v>
      </c>
      <c r="J48" s="19">
        <v>4170</v>
      </c>
      <c r="K48" s="30">
        <v>4140</v>
      </c>
    </row>
    <row r="49" spans="2:11" s="4" customFormat="1" ht="24" customHeight="1">
      <c r="B49" s="40"/>
      <c r="C49" s="41"/>
      <c r="D49" s="41"/>
      <c r="E49" s="8" t="s">
        <v>64</v>
      </c>
      <c r="F49" s="8">
        <v>835</v>
      </c>
      <c r="G49" s="9" t="s">
        <v>36</v>
      </c>
      <c r="H49" s="19">
        <v>3795.2</v>
      </c>
      <c r="I49" s="30">
        <v>5053.3</v>
      </c>
      <c r="J49" s="19">
        <v>5053.3</v>
      </c>
      <c r="K49" s="30">
        <v>4823.7</v>
      </c>
    </row>
    <row r="50" spans="2:11" s="4" customFormat="1" ht="24" customHeight="1">
      <c r="B50" s="40"/>
      <c r="C50" s="41"/>
      <c r="D50" s="41"/>
      <c r="E50" s="8" t="s">
        <v>64</v>
      </c>
      <c r="F50" s="8">
        <v>835</v>
      </c>
      <c r="G50" s="9" t="s">
        <v>170</v>
      </c>
      <c r="H50" s="19">
        <v>0</v>
      </c>
      <c r="I50" s="30">
        <v>236000</v>
      </c>
      <c r="J50" s="19">
        <v>200000</v>
      </c>
      <c r="K50" s="30">
        <v>232000</v>
      </c>
    </row>
    <row r="51" spans="2:11" s="4" customFormat="1" ht="24" customHeight="1">
      <c r="B51" s="40"/>
      <c r="C51" s="41"/>
      <c r="D51" s="41"/>
      <c r="E51" s="8" t="s">
        <v>64</v>
      </c>
      <c r="F51" s="8">
        <v>835</v>
      </c>
      <c r="G51" s="9" t="s">
        <v>35</v>
      </c>
      <c r="H51" s="19">
        <v>80</v>
      </c>
      <c r="I51" s="30">
        <v>86</v>
      </c>
      <c r="J51" s="19">
        <v>80</v>
      </c>
      <c r="K51" s="30">
        <v>85.1</v>
      </c>
    </row>
    <row r="52" spans="2:11" s="4" customFormat="1" ht="24" customHeight="1">
      <c r="B52" s="45">
        <v>15</v>
      </c>
      <c r="C52" s="45" t="s">
        <v>34</v>
      </c>
      <c r="D52" s="42" t="s">
        <v>33</v>
      </c>
      <c r="E52" s="8" t="s">
        <v>92</v>
      </c>
      <c r="F52" s="8"/>
      <c r="G52" s="9"/>
      <c r="H52" s="18">
        <f>H53+H54+H56+H55</f>
        <v>655789.3</v>
      </c>
      <c r="I52" s="31">
        <f>I53+I54+I56+I55+I57+I58</f>
        <v>777072.9000000001</v>
      </c>
      <c r="J52" s="18">
        <f>J53+J54+J56+J55</f>
        <v>766914.6000000001</v>
      </c>
      <c r="K52" s="31">
        <f>K53+K54+K56+K55+K57+K58</f>
        <v>774610.7</v>
      </c>
    </row>
    <row r="53" spans="2:11" s="4" customFormat="1" ht="24" customHeight="1">
      <c r="B53" s="46"/>
      <c r="C53" s="46"/>
      <c r="D53" s="43"/>
      <c r="E53" s="8" t="s">
        <v>64</v>
      </c>
      <c r="F53" s="8">
        <v>835</v>
      </c>
      <c r="G53" s="9" t="s">
        <v>32</v>
      </c>
      <c r="H53" s="19">
        <v>20000</v>
      </c>
      <c r="I53" s="30">
        <v>20000</v>
      </c>
      <c r="J53" s="19">
        <v>20000</v>
      </c>
      <c r="K53" s="30">
        <v>20000</v>
      </c>
    </row>
    <row r="54" spans="2:11" s="4" customFormat="1" ht="24" customHeight="1">
      <c r="B54" s="46"/>
      <c r="C54" s="46"/>
      <c r="D54" s="43"/>
      <c r="E54" s="8" t="s">
        <v>64</v>
      </c>
      <c r="F54" s="8">
        <v>835</v>
      </c>
      <c r="G54" s="9" t="s">
        <v>160</v>
      </c>
      <c r="H54" s="19">
        <v>635789.3</v>
      </c>
      <c r="I54" s="30">
        <v>635789.3</v>
      </c>
      <c r="J54" s="19">
        <v>635789.3</v>
      </c>
      <c r="K54" s="30">
        <v>635788.1</v>
      </c>
    </row>
    <row r="55" spans="2:11" s="4" customFormat="1" ht="24" customHeight="1">
      <c r="B55" s="46"/>
      <c r="C55" s="46"/>
      <c r="D55" s="43"/>
      <c r="E55" s="8" t="s">
        <v>64</v>
      </c>
      <c r="F55" s="8">
        <v>835</v>
      </c>
      <c r="G55" s="9" t="s">
        <v>172</v>
      </c>
      <c r="H55" s="19">
        <v>0</v>
      </c>
      <c r="I55" s="30">
        <v>8280</v>
      </c>
      <c r="J55" s="19">
        <v>9546</v>
      </c>
      <c r="K55" s="30">
        <v>8261</v>
      </c>
    </row>
    <row r="56" spans="2:11" s="4" customFormat="1" ht="24" customHeight="1">
      <c r="B56" s="46"/>
      <c r="C56" s="46"/>
      <c r="D56" s="43"/>
      <c r="E56" s="8" t="s">
        <v>64</v>
      </c>
      <c r="F56" s="8">
        <v>835</v>
      </c>
      <c r="G56" s="9" t="s">
        <v>171</v>
      </c>
      <c r="H56" s="19">
        <v>0</v>
      </c>
      <c r="I56" s="30">
        <v>101579.3</v>
      </c>
      <c r="J56" s="19">
        <v>101579.3</v>
      </c>
      <c r="K56" s="30">
        <v>101577.4</v>
      </c>
    </row>
    <row r="57" spans="2:11" s="4" customFormat="1" ht="24" customHeight="1">
      <c r="B57" s="46"/>
      <c r="C57" s="46"/>
      <c r="D57" s="43"/>
      <c r="E57" s="8" t="s">
        <v>64</v>
      </c>
      <c r="F57" s="8">
        <v>835</v>
      </c>
      <c r="G57" s="9" t="s">
        <v>175</v>
      </c>
      <c r="H57" s="19">
        <v>0</v>
      </c>
      <c r="I57" s="30">
        <v>6552.3</v>
      </c>
      <c r="J57" s="19">
        <v>0</v>
      </c>
      <c r="K57" s="30">
        <v>4568.2</v>
      </c>
    </row>
    <row r="58" spans="2:11" s="4" customFormat="1" ht="24" customHeight="1">
      <c r="B58" s="49"/>
      <c r="C58" s="49"/>
      <c r="D58" s="44"/>
      <c r="E58" s="8" t="s">
        <v>64</v>
      </c>
      <c r="F58" s="8">
        <v>835</v>
      </c>
      <c r="G58" s="9" t="s">
        <v>176</v>
      </c>
      <c r="H58" s="19">
        <v>0</v>
      </c>
      <c r="I58" s="30">
        <v>4872</v>
      </c>
      <c r="J58" s="19">
        <v>0</v>
      </c>
      <c r="K58" s="30">
        <f>4416</f>
        <v>4416</v>
      </c>
    </row>
    <row r="59" spans="2:11" s="4" customFormat="1" ht="24" customHeight="1">
      <c r="B59" s="40">
        <v>16</v>
      </c>
      <c r="C59" s="41" t="s">
        <v>84</v>
      </c>
      <c r="D59" s="41" t="s">
        <v>125</v>
      </c>
      <c r="E59" s="8" t="s">
        <v>92</v>
      </c>
      <c r="F59" s="8"/>
      <c r="G59" s="9"/>
      <c r="H59" s="19">
        <f>H60</f>
        <v>528.6</v>
      </c>
      <c r="I59" s="30">
        <f>I60</f>
        <v>43.5</v>
      </c>
      <c r="J59" s="19">
        <f>J60</f>
        <v>43.5</v>
      </c>
      <c r="K59" s="30">
        <f>K60</f>
        <v>28.7</v>
      </c>
    </row>
    <row r="60" spans="2:11" s="4" customFormat="1" ht="24" customHeight="1">
      <c r="B60" s="40"/>
      <c r="C60" s="41"/>
      <c r="D60" s="41"/>
      <c r="E60" s="8" t="s">
        <v>64</v>
      </c>
      <c r="F60" s="8">
        <v>835</v>
      </c>
      <c r="G60" s="9" t="s">
        <v>157</v>
      </c>
      <c r="H60" s="19">
        <v>528.6</v>
      </c>
      <c r="I60" s="30">
        <v>43.5</v>
      </c>
      <c r="J60" s="19">
        <v>43.5</v>
      </c>
      <c r="K60" s="30">
        <v>28.7</v>
      </c>
    </row>
    <row r="61" spans="2:11" s="4" customFormat="1" ht="24" customHeight="1">
      <c r="B61" s="40">
        <v>17</v>
      </c>
      <c r="C61" s="41" t="s">
        <v>31</v>
      </c>
      <c r="D61" s="41" t="s">
        <v>126</v>
      </c>
      <c r="E61" s="8" t="s">
        <v>92</v>
      </c>
      <c r="F61" s="8"/>
      <c r="G61" s="9"/>
      <c r="H61" s="18">
        <f>H62</f>
        <v>349269.5</v>
      </c>
      <c r="I61" s="31">
        <f>I62</f>
        <v>363346.8</v>
      </c>
      <c r="J61" s="18">
        <f>J62</f>
        <v>363346.8</v>
      </c>
      <c r="K61" s="31">
        <f>K62</f>
        <v>363094.1</v>
      </c>
    </row>
    <row r="62" spans="2:11" s="12" customFormat="1" ht="24" customHeight="1">
      <c r="B62" s="40"/>
      <c r="C62" s="41"/>
      <c r="D62" s="41"/>
      <c r="E62" s="8" t="s">
        <v>64</v>
      </c>
      <c r="F62" s="8">
        <v>835</v>
      </c>
      <c r="G62" s="9" t="s">
        <v>30</v>
      </c>
      <c r="H62" s="19">
        <v>349269.5</v>
      </c>
      <c r="I62" s="30">
        <v>363346.8</v>
      </c>
      <c r="J62" s="19">
        <v>363346.8</v>
      </c>
      <c r="K62" s="30">
        <v>363094.1</v>
      </c>
    </row>
    <row r="63" spans="2:11" s="4" customFormat="1" ht="24" customHeight="1">
      <c r="B63" s="40">
        <v>18</v>
      </c>
      <c r="C63" s="41" t="s">
        <v>29</v>
      </c>
      <c r="D63" s="41" t="s">
        <v>127</v>
      </c>
      <c r="E63" s="8" t="s">
        <v>92</v>
      </c>
      <c r="F63" s="8"/>
      <c r="G63" s="9"/>
      <c r="H63" s="18">
        <f>SUM(H64:H66)</f>
        <v>161860.2</v>
      </c>
      <c r="I63" s="31">
        <f>SUM(I64:I66)</f>
        <v>163297</v>
      </c>
      <c r="J63" s="18">
        <f>SUM(J64:J66)</f>
        <v>162317.30000000002</v>
      </c>
      <c r="K63" s="31">
        <f>SUM(K64:K66)</f>
        <v>154571.80000000002</v>
      </c>
    </row>
    <row r="64" spans="2:11" s="4" customFormat="1" ht="24" customHeight="1">
      <c r="B64" s="40"/>
      <c r="C64" s="41"/>
      <c r="D64" s="41"/>
      <c r="E64" s="8" t="s">
        <v>64</v>
      </c>
      <c r="F64" s="8">
        <v>835</v>
      </c>
      <c r="G64" s="9" t="s">
        <v>159</v>
      </c>
      <c r="H64" s="18">
        <v>24819.6</v>
      </c>
      <c r="I64" s="31">
        <v>23767.6</v>
      </c>
      <c r="J64" s="18">
        <v>24819.6</v>
      </c>
      <c r="K64" s="31">
        <v>19048.3</v>
      </c>
    </row>
    <row r="65" spans="2:11" s="4" customFormat="1" ht="24" customHeight="1">
      <c r="B65" s="40"/>
      <c r="C65" s="41"/>
      <c r="D65" s="41"/>
      <c r="E65" s="8" t="s">
        <v>64</v>
      </c>
      <c r="F65" s="8">
        <v>835</v>
      </c>
      <c r="G65" s="9" t="s">
        <v>89</v>
      </c>
      <c r="H65" s="18">
        <v>665</v>
      </c>
      <c r="I65" s="31">
        <v>2696.7</v>
      </c>
      <c r="J65" s="18">
        <v>665</v>
      </c>
      <c r="K65" s="31">
        <v>1801.3</v>
      </c>
    </row>
    <row r="66" spans="2:11" s="4" customFormat="1" ht="24" customHeight="1">
      <c r="B66" s="40"/>
      <c r="C66" s="41"/>
      <c r="D66" s="41"/>
      <c r="E66" s="8" t="s">
        <v>64</v>
      </c>
      <c r="F66" s="8">
        <v>835</v>
      </c>
      <c r="G66" s="9" t="s">
        <v>28</v>
      </c>
      <c r="H66" s="19">
        <v>136375.6</v>
      </c>
      <c r="I66" s="30">
        <v>136832.7</v>
      </c>
      <c r="J66" s="19">
        <v>136832.7</v>
      </c>
      <c r="K66" s="30">
        <v>133722.2</v>
      </c>
    </row>
    <row r="67" spans="2:11" s="4" customFormat="1" ht="24" customHeight="1">
      <c r="B67" s="45">
        <v>19</v>
      </c>
      <c r="C67" s="42" t="s">
        <v>165</v>
      </c>
      <c r="D67" s="42" t="s">
        <v>167</v>
      </c>
      <c r="E67" s="8" t="s">
        <v>92</v>
      </c>
      <c r="F67" s="8"/>
      <c r="G67" s="9"/>
      <c r="H67" s="18">
        <f>H68</f>
        <v>8100</v>
      </c>
      <c r="I67" s="31">
        <f>I68</f>
        <v>4860</v>
      </c>
      <c r="J67" s="18">
        <f>J68</f>
        <v>4860</v>
      </c>
      <c r="K67" s="31">
        <f>K68</f>
        <v>4859.7</v>
      </c>
    </row>
    <row r="68" spans="2:11" s="4" customFormat="1" ht="24" customHeight="1">
      <c r="B68" s="49"/>
      <c r="C68" s="44"/>
      <c r="D68" s="44"/>
      <c r="E68" s="8" t="s">
        <v>64</v>
      </c>
      <c r="F68" s="8">
        <v>835</v>
      </c>
      <c r="G68" s="9" t="s">
        <v>166</v>
      </c>
      <c r="H68" s="18">
        <v>8100</v>
      </c>
      <c r="I68" s="31">
        <v>4860</v>
      </c>
      <c r="J68" s="18">
        <v>4860</v>
      </c>
      <c r="K68" s="31">
        <v>4859.7</v>
      </c>
    </row>
    <row r="69" spans="2:11" s="38" customFormat="1" ht="24" customHeight="1">
      <c r="B69" s="47">
        <v>20</v>
      </c>
      <c r="C69" s="48" t="s">
        <v>27</v>
      </c>
      <c r="D69" s="48" t="s">
        <v>26</v>
      </c>
      <c r="E69" s="36" t="s">
        <v>92</v>
      </c>
      <c r="F69" s="36" t="s">
        <v>91</v>
      </c>
      <c r="G69" s="36" t="s">
        <v>91</v>
      </c>
      <c r="H69" s="29">
        <f>H71+H76+H79</f>
        <v>2599348.5999999996</v>
      </c>
      <c r="I69" s="29">
        <f>I71+I76+I79</f>
        <v>2610864.6999999997</v>
      </c>
      <c r="J69" s="29">
        <f>J71+J76+J79</f>
        <v>2607384.8</v>
      </c>
      <c r="K69" s="29">
        <f>K71+K76+K79</f>
        <v>2603569.4000000004</v>
      </c>
    </row>
    <row r="70" spans="2:11" s="14" customFormat="1" ht="24" customHeight="1">
      <c r="B70" s="47"/>
      <c r="C70" s="48"/>
      <c r="D70" s="48"/>
      <c r="E70" s="11" t="s">
        <v>64</v>
      </c>
      <c r="F70" s="11">
        <v>835</v>
      </c>
      <c r="G70" s="11"/>
      <c r="H70" s="21">
        <f>H69</f>
        <v>2599348.5999999996</v>
      </c>
      <c r="I70" s="29">
        <f>I69</f>
        <v>2610864.6999999997</v>
      </c>
      <c r="J70" s="21">
        <f>J69</f>
        <v>2607384.8</v>
      </c>
      <c r="K70" s="29">
        <f>K69</f>
        <v>2603569.4000000004</v>
      </c>
    </row>
    <row r="71" spans="2:11" s="4" customFormat="1" ht="24" customHeight="1">
      <c r="B71" s="45">
        <v>21</v>
      </c>
      <c r="C71" s="45" t="s">
        <v>25</v>
      </c>
      <c r="D71" s="42" t="s">
        <v>128</v>
      </c>
      <c r="E71" s="8" t="s">
        <v>92</v>
      </c>
      <c r="F71" s="8"/>
      <c r="G71" s="9"/>
      <c r="H71" s="18">
        <f>H72+H73+H75+H74</f>
        <v>2587312</v>
      </c>
      <c r="I71" s="31">
        <f>I72+I73+I75+I74</f>
        <v>2598569.6</v>
      </c>
      <c r="J71" s="18">
        <f>J72+J73+J75+J74</f>
        <v>2595063.3</v>
      </c>
      <c r="K71" s="31">
        <f>K72+K73+K75+K74</f>
        <v>2591319.3000000003</v>
      </c>
    </row>
    <row r="72" spans="2:11" s="4" customFormat="1" ht="18" customHeight="1">
      <c r="B72" s="46"/>
      <c r="C72" s="46"/>
      <c r="D72" s="43"/>
      <c r="E72" s="8" t="s">
        <v>64</v>
      </c>
      <c r="F72" s="8">
        <v>835</v>
      </c>
      <c r="G72" s="9" t="s">
        <v>86</v>
      </c>
      <c r="H72" s="18">
        <v>2473946.8</v>
      </c>
      <c r="I72" s="31">
        <v>2448215.9</v>
      </c>
      <c r="J72" s="18">
        <v>2445816.8</v>
      </c>
      <c r="K72" s="31">
        <v>2448125.1</v>
      </c>
    </row>
    <row r="73" spans="2:11" s="4" customFormat="1" ht="18" customHeight="1">
      <c r="B73" s="46"/>
      <c r="C73" s="46"/>
      <c r="D73" s="43"/>
      <c r="E73" s="8" t="s">
        <v>64</v>
      </c>
      <c r="F73" s="8">
        <v>835</v>
      </c>
      <c r="G73" s="9" t="s">
        <v>87</v>
      </c>
      <c r="H73" s="18">
        <v>113205.2</v>
      </c>
      <c r="I73" s="31">
        <v>106564.1</v>
      </c>
      <c r="J73" s="18">
        <v>105456.9</v>
      </c>
      <c r="K73" s="31">
        <v>106028.4</v>
      </c>
    </row>
    <row r="74" spans="2:11" s="4" customFormat="1" ht="18" customHeight="1">
      <c r="B74" s="46"/>
      <c r="C74" s="46"/>
      <c r="D74" s="43"/>
      <c r="E74" s="8" t="s">
        <v>64</v>
      </c>
      <c r="F74" s="8" t="s">
        <v>69</v>
      </c>
      <c r="G74" s="9" t="s">
        <v>71</v>
      </c>
      <c r="H74" s="18">
        <v>160</v>
      </c>
      <c r="I74" s="31">
        <v>139.6</v>
      </c>
      <c r="J74" s="18">
        <v>139.6</v>
      </c>
      <c r="K74" s="31">
        <v>139.6</v>
      </c>
    </row>
    <row r="75" spans="2:11" s="4" customFormat="1" ht="18" customHeight="1">
      <c r="B75" s="46"/>
      <c r="C75" s="46"/>
      <c r="D75" s="43"/>
      <c r="E75" s="8" t="s">
        <v>64</v>
      </c>
      <c r="F75" s="8" t="s">
        <v>69</v>
      </c>
      <c r="G75" s="9" t="s">
        <v>180</v>
      </c>
      <c r="H75" s="18">
        <v>0</v>
      </c>
      <c r="I75" s="31">
        <v>43650</v>
      </c>
      <c r="J75" s="18">
        <v>43650</v>
      </c>
      <c r="K75" s="31">
        <v>37026.2</v>
      </c>
    </row>
    <row r="76" spans="2:11" s="4" customFormat="1" ht="18" customHeight="1">
      <c r="B76" s="40">
        <v>22</v>
      </c>
      <c r="C76" s="41" t="s">
        <v>24</v>
      </c>
      <c r="D76" s="41" t="s">
        <v>129</v>
      </c>
      <c r="E76" s="8" t="s">
        <v>92</v>
      </c>
      <c r="F76" s="8"/>
      <c r="G76" s="9"/>
      <c r="H76" s="18">
        <f>SUM(H77:H78)</f>
        <v>7336.3</v>
      </c>
      <c r="I76" s="31">
        <f>SUM(I77:I78)</f>
        <v>7316.3</v>
      </c>
      <c r="J76" s="18">
        <f>SUM(J77:J78)</f>
        <v>7336.3</v>
      </c>
      <c r="K76" s="31">
        <f>SUM(K77:K78)</f>
        <v>7271.5</v>
      </c>
    </row>
    <row r="77" spans="2:11" s="4" customFormat="1" ht="18" customHeight="1">
      <c r="B77" s="40"/>
      <c r="C77" s="41"/>
      <c r="D77" s="41"/>
      <c r="E77" s="8" t="s">
        <v>64</v>
      </c>
      <c r="F77" s="8">
        <v>835</v>
      </c>
      <c r="G77" s="9" t="s">
        <v>98</v>
      </c>
      <c r="H77" s="18">
        <v>7316.3</v>
      </c>
      <c r="I77" s="31">
        <v>7316.3</v>
      </c>
      <c r="J77" s="18">
        <v>7316.3</v>
      </c>
      <c r="K77" s="31">
        <v>7271.5</v>
      </c>
    </row>
    <row r="78" spans="2:11" s="4" customFormat="1" ht="18" customHeight="1">
      <c r="B78" s="40"/>
      <c r="C78" s="41"/>
      <c r="D78" s="41"/>
      <c r="E78" s="8" t="s">
        <v>64</v>
      </c>
      <c r="F78" s="8">
        <v>835</v>
      </c>
      <c r="G78" s="9" t="s">
        <v>99</v>
      </c>
      <c r="H78" s="18">
        <v>20</v>
      </c>
      <c r="I78" s="31">
        <v>0</v>
      </c>
      <c r="J78" s="18">
        <v>20</v>
      </c>
      <c r="K78" s="31">
        <v>0</v>
      </c>
    </row>
    <row r="79" spans="2:11" s="4" customFormat="1" ht="18" customHeight="1">
      <c r="B79" s="40">
        <v>23</v>
      </c>
      <c r="C79" s="41" t="s">
        <v>23</v>
      </c>
      <c r="D79" s="41" t="s">
        <v>130</v>
      </c>
      <c r="E79" s="8" t="s">
        <v>92</v>
      </c>
      <c r="F79" s="8"/>
      <c r="G79" s="9"/>
      <c r="H79" s="18">
        <f>SUM(H80:H83)</f>
        <v>4700.3</v>
      </c>
      <c r="I79" s="31">
        <f>SUM(I80:I83)</f>
        <v>4978.8</v>
      </c>
      <c r="J79" s="18">
        <f>SUM(J80:J83)</f>
        <v>4985.2</v>
      </c>
      <c r="K79" s="31">
        <f>SUM(K80:K83)</f>
        <v>4978.6</v>
      </c>
    </row>
    <row r="80" spans="2:11" s="4" customFormat="1" ht="18" customHeight="1">
      <c r="B80" s="40"/>
      <c r="C80" s="41"/>
      <c r="D80" s="41"/>
      <c r="E80" s="8" t="s">
        <v>64</v>
      </c>
      <c r="F80" s="8">
        <v>835</v>
      </c>
      <c r="G80" s="9" t="s">
        <v>100</v>
      </c>
      <c r="H80" s="18">
        <v>329.2</v>
      </c>
      <c r="I80" s="31">
        <v>244.8</v>
      </c>
      <c r="J80" s="18">
        <v>251.2</v>
      </c>
      <c r="K80" s="31">
        <v>244.7</v>
      </c>
    </row>
    <row r="81" spans="2:11" ht="18" customHeight="1">
      <c r="B81" s="40"/>
      <c r="C81" s="41"/>
      <c r="D81" s="41"/>
      <c r="E81" s="8" t="s">
        <v>64</v>
      </c>
      <c r="F81" s="8">
        <v>835</v>
      </c>
      <c r="G81" s="9" t="s">
        <v>101</v>
      </c>
      <c r="H81" s="18">
        <v>700</v>
      </c>
      <c r="I81" s="31">
        <v>1062.9</v>
      </c>
      <c r="J81" s="18">
        <v>1062.9</v>
      </c>
      <c r="K81" s="31">
        <v>1062.9</v>
      </c>
    </row>
    <row r="82" spans="2:11" ht="18" customHeight="1">
      <c r="B82" s="40"/>
      <c r="C82" s="41"/>
      <c r="D82" s="41"/>
      <c r="E82" s="8" t="s">
        <v>64</v>
      </c>
      <c r="F82" s="8">
        <v>835</v>
      </c>
      <c r="G82" s="9" t="s">
        <v>102</v>
      </c>
      <c r="H82" s="18">
        <v>100</v>
      </c>
      <c r="I82" s="31">
        <v>100</v>
      </c>
      <c r="J82" s="18">
        <v>100</v>
      </c>
      <c r="K82" s="31">
        <v>100</v>
      </c>
    </row>
    <row r="83" spans="2:11" ht="18" customHeight="1">
      <c r="B83" s="40"/>
      <c r="C83" s="41"/>
      <c r="D83" s="41"/>
      <c r="E83" s="8" t="s">
        <v>64</v>
      </c>
      <c r="F83" s="8">
        <v>835</v>
      </c>
      <c r="G83" s="9" t="s">
        <v>103</v>
      </c>
      <c r="H83" s="18">
        <v>3571.1</v>
      </c>
      <c r="I83" s="31">
        <v>3571.1</v>
      </c>
      <c r="J83" s="18">
        <v>3571.1</v>
      </c>
      <c r="K83" s="31">
        <v>3571</v>
      </c>
    </row>
    <row r="84" spans="2:11" s="13" customFormat="1" ht="18" customHeight="1">
      <c r="B84" s="50">
        <v>24</v>
      </c>
      <c r="C84" s="48" t="s">
        <v>22</v>
      </c>
      <c r="D84" s="48" t="s">
        <v>21</v>
      </c>
      <c r="E84" s="11" t="s">
        <v>92</v>
      </c>
      <c r="F84" s="11" t="s">
        <v>91</v>
      </c>
      <c r="G84" s="11" t="s">
        <v>91</v>
      </c>
      <c r="H84" s="21">
        <f>H87+H92+H97+H101+H105+H107+H109</f>
        <v>10686722.5</v>
      </c>
      <c r="I84" s="29">
        <f>I87+I92+I97+I101+I105+I107+I109</f>
        <v>13083994.2</v>
      </c>
      <c r="J84" s="21">
        <f>J87+J92+J97+J101+J105+J107+J109</f>
        <v>13049272.1</v>
      </c>
      <c r="K84" s="29">
        <f>K87+K92+K97+K101+K105+K107+K109</f>
        <v>13032351.8</v>
      </c>
    </row>
    <row r="85" spans="2:11" s="37" customFormat="1" ht="18" customHeight="1">
      <c r="B85" s="51"/>
      <c r="C85" s="48"/>
      <c r="D85" s="48"/>
      <c r="E85" s="36" t="s">
        <v>64</v>
      </c>
      <c r="F85" s="36">
        <v>835</v>
      </c>
      <c r="G85" s="36" t="s">
        <v>91</v>
      </c>
      <c r="H85" s="29">
        <f>H84-H86</f>
        <v>10681722.5</v>
      </c>
      <c r="I85" s="29">
        <f>I84-I86</f>
        <v>13078994.2</v>
      </c>
      <c r="J85" s="29">
        <f>J84-J86</f>
        <v>13044272.1</v>
      </c>
      <c r="K85" s="29">
        <f>K84-K86</f>
        <v>13027351.8</v>
      </c>
    </row>
    <row r="86" spans="2:11" s="13" customFormat="1" ht="18" customHeight="1">
      <c r="B86" s="52"/>
      <c r="C86" s="48"/>
      <c r="D86" s="48"/>
      <c r="E86" s="11" t="s">
        <v>65</v>
      </c>
      <c r="F86" s="11">
        <v>891</v>
      </c>
      <c r="G86" s="11" t="s">
        <v>91</v>
      </c>
      <c r="H86" s="21">
        <f>SUM(H96)</f>
        <v>5000</v>
      </c>
      <c r="I86" s="29">
        <f>SUM(I96)</f>
        <v>5000</v>
      </c>
      <c r="J86" s="21">
        <f>SUM(J96)</f>
        <v>5000</v>
      </c>
      <c r="K86" s="29">
        <f>SUM(K96)</f>
        <v>5000</v>
      </c>
    </row>
    <row r="87" spans="2:11" ht="18" customHeight="1">
      <c r="B87" s="45">
        <v>25</v>
      </c>
      <c r="C87" s="45" t="s">
        <v>20</v>
      </c>
      <c r="D87" s="42" t="s">
        <v>131</v>
      </c>
      <c r="E87" s="8" t="s">
        <v>92</v>
      </c>
      <c r="F87" s="8"/>
      <c r="G87" s="8"/>
      <c r="H87" s="19">
        <f>H88+H89+H90+H91</f>
        <v>5175884.1</v>
      </c>
      <c r="I87" s="30">
        <f>I88+I89+I90+I91</f>
        <v>7089785.8</v>
      </c>
      <c r="J87" s="19">
        <f>J88+J89+J90+J91</f>
        <v>7117607.999999999</v>
      </c>
      <c r="K87" s="30">
        <f>K88+K89+K90+K91</f>
        <v>7088552.6</v>
      </c>
    </row>
    <row r="88" spans="2:11" ht="18" customHeight="1">
      <c r="B88" s="46"/>
      <c r="C88" s="46"/>
      <c r="D88" s="43"/>
      <c r="E88" s="8" t="s">
        <v>64</v>
      </c>
      <c r="F88" s="8">
        <v>835</v>
      </c>
      <c r="G88" s="9" t="s">
        <v>19</v>
      </c>
      <c r="H88" s="18">
        <v>411240.8</v>
      </c>
      <c r="I88" s="31">
        <v>312683.1</v>
      </c>
      <c r="J88" s="18">
        <v>349228.2</v>
      </c>
      <c r="K88" s="31">
        <v>311536.7</v>
      </c>
    </row>
    <row r="89" spans="2:11" ht="18" customHeight="1">
      <c r="B89" s="46"/>
      <c r="C89" s="46"/>
      <c r="D89" s="43"/>
      <c r="E89" s="8" t="s">
        <v>64</v>
      </c>
      <c r="F89" s="8">
        <v>835</v>
      </c>
      <c r="G89" s="9" t="s">
        <v>168</v>
      </c>
      <c r="H89" s="18">
        <v>0</v>
      </c>
      <c r="I89" s="31">
        <v>1296474.4</v>
      </c>
      <c r="J89" s="18">
        <v>1296474.4</v>
      </c>
      <c r="K89" s="31">
        <v>1296474.4</v>
      </c>
    </row>
    <row r="90" spans="2:11" ht="18" customHeight="1">
      <c r="B90" s="46"/>
      <c r="C90" s="46"/>
      <c r="D90" s="43"/>
      <c r="E90" s="8" t="s">
        <v>64</v>
      </c>
      <c r="F90" s="8">
        <v>835</v>
      </c>
      <c r="G90" s="9" t="s">
        <v>153</v>
      </c>
      <c r="H90" s="18">
        <v>4764643.3</v>
      </c>
      <c r="I90" s="31">
        <v>4764643.3</v>
      </c>
      <c r="J90" s="18">
        <v>4764643.3</v>
      </c>
      <c r="K90" s="31">
        <v>4764592.4</v>
      </c>
    </row>
    <row r="91" spans="2:11" ht="18" customHeight="1">
      <c r="B91" s="49"/>
      <c r="C91" s="49"/>
      <c r="D91" s="44"/>
      <c r="E91" s="8" t="s">
        <v>64</v>
      </c>
      <c r="F91" s="8" t="s">
        <v>69</v>
      </c>
      <c r="G91" s="9" t="s">
        <v>155</v>
      </c>
      <c r="H91" s="18">
        <v>0</v>
      </c>
      <c r="I91" s="31">
        <v>715985</v>
      </c>
      <c r="J91" s="18">
        <v>707262.1</v>
      </c>
      <c r="K91" s="31">
        <v>715949.1</v>
      </c>
    </row>
    <row r="92" spans="2:11" ht="18" customHeight="1">
      <c r="B92" s="45">
        <v>26</v>
      </c>
      <c r="C92" s="42" t="s">
        <v>18</v>
      </c>
      <c r="D92" s="42" t="s">
        <v>132</v>
      </c>
      <c r="E92" s="8" t="s">
        <v>92</v>
      </c>
      <c r="F92" s="8"/>
      <c r="G92" s="8"/>
      <c r="H92" s="19">
        <f>SUM(H93:H96)</f>
        <v>507012.9</v>
      </c>
      <c r="I92" s="30">
        <f>SUM(I93:I96)</f>
        <v>615112.6</v>
      </c>
      <c r="J92" s="19">
        <f>SUM(J93:J96)</f>
        <v>615112.6</v>
      </c>
      <c r="K92" s="30">
        <f>SUM(K93:K96)</f>
        <v>595856.9</v>
      </c>
    </row>
    <row r="93" spans="2:11" ht="18" customHeight="1">
      <c r="B93" s="46"/>
      <c r="C93" s="43"/>
      <c r="D93" s="43"/>
      <c r="E93" s="8" t="s">
        <v>64</v>
      </c>
      <c r="F93" s="8">
        <v>835</v>
      </c>
      <c r="G93" s="9" t="s">
        <v>17</v>
      </c>
      <c r="H93" s="18">
        <v>50940</v>
      </c>
      <c r="I93" s="31">
        <v>151694.5</v>
      </c>
      <c r="J93" s="18">
        <v>151694.5</v>
      </c>
      <c r="K93" s="31">
        <v>151433.3</v>
      </c>
    </row>
    <row r="94" spans="2:11" ht="18" customHeight="1">
      <c r="B94" s="46"/>
      <c r="C94" s="43"/>
      <c r="D94" s="43"/>
      <c r="E94" s="8" t="s">
        <v>64</v>
      </c>
      <c r="F94" s="8">
        <v>835</v>
      </c>
      <c r="G94" s="9" t="s">
        <v>116</v>
      </c>
      <c r="H94" s="18">
        <v>209400</v>
      </c>
      <c r="I94" s="31">
        <v>209400</v>
      </c>
      <c r="J94" s="18">
        <v>209400</v>
      </c>
      <c r="K94" s="31">
        <v>194700</v>
      </c>
    </row>
    <row r="95" spans="2:11" ht="18" customHeight="1">
      <c r="B95" s="46"/>
      <c r="C95" s="43"/>
      <c r="D95" s="43"/>
      <c r="E95" s="8" t="s">
        <v>64</v>
      </c>
      <c r="F95" s="8">
        <v>835</v>
      </c>
      <c r="G95" s="9" t="s">
        <v>16</v>
      </c>
      <c r="H95" s="18">
        <v>241672.9</v>
      </c>
      <c r="I95" s="31">
        <v>249018.1</v>
      </c>
      <c r="J95" s="18">
        <v>249018.1</v>
      </c>
      <c r="K95" s="31">
        <v>244723.6</v>
      </c>
    </row>
    <row r="96" spans="2:11" ht="18" customHeight="1">
      <c r="B96" s="46"/>
      <c r="C96" s="43"/>
      <c r="D96" s="43"/>
      <c r="E96" s="8" t="s">
        <v>65</v>
      </c>
      <c r="F96" s="8">
        <v>891</v>
      </c>
      <c r="G96" s="9" t="s">
        <v>16</v>
      </c>
      <c r="H96" s="18">
        <v>5000</v>
      </c>
      <c r="I96" s="31">
        <v>5000</v>
      </c>
      <c r="J96" s="18">
        <v>5000</v>
      </c>
      <c r="K96" s="31">
        <v>5000</v>
      </c>
    </row>
    <row r="97" spans="2:11" ht="18" customHeight="1">
      <c r="B97" s="40">
        <v>27</v>
      </c>
      <c r="C97" s="41" t="s">
        <v>15</v>
      </c>
      <c r="D97" s="41" t="s">
        <v>133</v>
      </c>
      <c r="E97" s="8" t="s">
        <v>92</v>
      </c>
      <c r="F97" s="8"/>
      <c r="G97" s="8"/>
      <c r="H97" s="19">
        <f>SUM(H98:H100)</f>
        <v>391177.8</v>
      </c>
      <c r="I97" s="30">
        <f>SUM(I98:I100)</f>
        <v>381219.9</v>
      </c>
      <c r="J97" s="19">
        <f>SUM(J98:J100)</f>
        <v>390492.8</v>
      </c>
      <c r="K97" s="30">
        <f>SUM(K98:K100)</f>
        <v>372412</v>
      </c>
    </row>
    <row r="98" spans="2:11" ht="18" customHeight="1">
      <c r="B98" s="40"/>
      <c r="C98" s="41"/>
      <c r="D98" s="41"/>
      <c r="E98" s="8" t="s">
        <v>64</v>
      </c>
      <c r="F98" s="8">
        <v>835</v>
      </c>
      <c r="G98" s="9" t="s">
        <v>13</v>
      </c>
      <c r="H98" s="18">
        <v>162977.4</v>
      </c>
      <c r="I98" s="31">
        <v>157207.5</v>
      </c>
      <c r="J98" s="18">
        <v>162292.4</v>
      </c>
      <c r="K98" s="31">
        <v>156683.5</v>
      </c>
    </row>
    <row r="99" spans="2:11" ht="18" customHeight="1">
      <c r="B99" s="40"/>
      <c r="C99" s="41"/>
      <c r="D99" s="41"/>
      <c r="E99" s="8" t="s">
        <v>64</v>
      </c>
      <c r="F99" s="8">
        <v>835</v>
      </c>
      <c r="G99" s="9" t="s">
        <v>181</v>
      </c>
      <c r="H99" s="18">
        <v>50000</v>
      </c>
      <c r="I99" s="31">
        <v>45812</v>
      </c>
      <c r="J99" s="18">
        <v>50000</v>
      </c>
      <c r="K99" s="31">
        <v>45380.2</v>
      </c>
    </row>
    <row r="100" spans="2:11" ht="18" customHeight="1">
      <c r="B100" s="40"/>
      <c r="C100" s="41"/>
      <c r="D100" s="41"/>
      <c r="E100" s="8" t="s">
        <v>64</v>
      </c>
      <c r="F100" s="8">
        <v>835</v>
      </c>
      <c r="G100" s="9" t="s">
        <v>14</v>
      </c>
      <c r="H100" s="18">
        <v>178200.4</v>
      </c>
      <c r="I100" s="31">
        <v>178200.4</v>
      </c>
      <c r="J100" s="18">
        <v>178200.4</v>
      </c>
      <c r="K100" s="31">
        <v>170348.3</v>
      </c>
    </row>
    <row r="101" spans="2:11" ht="18" customHeight="1">
      <c r="B101" s="45">
        <v>28</v>
      </c>
      <c r="C101" s="41" t="s">
        <v>12</v>
      </c>
      <c r="D101" s="41" t="s">
        <v>134</v>
      </c>
      <c r="E101" s="8" t="s">
        <v>92</v>
      </c>
      <c r="F101" s="8"/>
      <c r="G101" s="8"/>
      <c r="H101" s="19">
        <f>SUM(H102:H104)</f>
        <v>1040349.2</v>
      </c>
      <c r="I101" s="30">
        <f>SUM(I102:I104)</f>
        <v>1021622.3</v>
      </c>
      <c r="J101" s="19">
        <f>SUM(J102:J104)</f>
        <v>1023168.9000000001</v>
      </c>
      <c r="K101" s="30">
        <f>SUM(K102:K104)</f>
        <v>1015626.2</v>
      </c>
    </row>
    <row r="102" spans="2:11" ht="18" customHeight="1">
      <c r="B102" s="46"/>
      <c r="C102" s="41"/>
      <c r="D102" s="41"/>
      <c r="E102" s="8" t="s">
        <v>64</v>
      </c>
      <c r="F102" s="8">
        <v>835</v>
      </c>
      <c r="G102" s="9" t="s">
        <v>11</v>
      </c>
      <c r="H102" s="18">
        <v>100702.1</v>
      </c>
      <c r="I102" s="31">
        <v>82432.3</v>
      </c>
      <c r="J102" s="18">
        <v>83978.9</v>
      </c>
      <c r="K102" s="31">
        <v>81877.2</v>
      </c>
    </row>
    <row r="103" spans="2:11" ht="18" customHeight="1">
      <c r="B103" s="46"/>
      <c r="C103" s="41"/>
      <c r="D103" s="41"/>
      <c r="E103" s="8" t="s">
        <v>64</v>
      </c>
      <c r="F103" s="8" t="s">
        <v>69</v>
      </c>
      <c r="G103" s="9" t="s">
        <v>78</v>
      </c>
      <c r="H103" s="18">
        <v>807701.4</v>
      </c>
      <c r="I103" s="31">
        <v>807244.3</v>
      </c>
      <c r="J103" s="18">
        <v>807244.3</v>
      </c>
      <c r="K103" s="31">
        <v>801803.5</v>
      </c>
    </row>
    <row r="104" spans="2:11" ht="18" customHeight="1">
      <c r="B104" s="49"/>
      <c r="C104" s="41"/>
      <c r="D104" s="41"/>
      <c r="E104" s="8" t="s">
        <v>64</v>
      </c>
      <c r="F104" s="8">
        <v>835</v>
      </c>
      <c r="G104" s="9" t="s">
        <v>63</v>
      </c>
      <c r="H104" s="18">
        <v>131945.7</v>
      </c>
      <c r="I104" s="31">
        <v>131945.7</v>
      </c>
      <c r="J104" s="18">
        <v>131945.7</v>
      </c>
      <c r="K104" s="31">
        <v>131945.5</v>
      </c>
    </row>
    <row r="105" spans="2:11" ht="24.75" customHeight="1">
      <c r="B105" s="40">
        <v>29</v>
      </c>
      <c r="C105" s="41" t="s">
        <v>10</v>
      </c>
      <c r="D105" s="41" t="s">
        <v>135</v>
      </c>
      <c r="E105" s="8" t="s">
        <v>92</v>
      </c>
      <c r="F105" s="8"/>
      <c r="G105" s="8"/>
      <c r="H105" s="19">
        <f>H106</f>
        <v>8185.6</v>
      </c>
      <c r="I105" s="30">
        <f>I106</f>
        <v>9204.4</v>
      </c>
      <c r="J105" s="19">
        <f>J106</f>
        <v>8202.8</v>
      </c>
      <c r="K105" s="30">
        <f>K106</f>
        <v>9204.3</v>
      </c>
    </row>
    <row r="106" spans="2:11" s="4" customFormat="1" ht="26.25" customHeight="1">
      <c r="B106" s="40"/>
      <c r="C106" s="41"/>
      <c r="D106" s="41"/>
      <c r="E106" s="8" t="s">
        <v>64</v>
      </c>
      <c r="F106" s="8">
        <v>835</v>
      </c>
      <c r="G106" s="9" t="s">
        <v>105</v>
      </c>
      <c r="H106" s="18">
        <v>8185.6</v>
      </c>
      <c r="I106" s="31">
        <v>9204.4</v>
      </c>
      <c r="J106" s="18">
        <v>8202.8</v>
      </c>
      <c r="K106" s="31">
        <v>9204.3</v>
      </c>
    </row>
    <row r="107" spans="2:11" s="4" customFormat="1" ht="26.25" customHeight="1">
      <c r="B107" s="40">
        <v>30</v>
      </c>
      <c r="C107" s="41" t="s">
        <v>9</v>
      </c>
      <c r="D107" s="41" t="s">
        <v>136</v>
      </c>
      <c r="E107" s="8" t="s">
        <v>92</v>
      </c>
      <c r="F107" s="8"/>
      <c r="G107" s="9"/>
      <c r="H107" s="18">
        <f>SUM(H108:H108)</f>
        <v>329.5</v>
      </c>
      <c r="I107" s="31">
        <f>SUM(I108:I108)</f>
        <v>329.5</v>
      </c>
      <c r="J107" s="18">
        <f>SUM(J108:J108)</f>
        <v>329.5</v>
      </c>
      <c r="K107" s="31">
        <f>SUM(K108:K108)</f>
        <v>46.8</v>
      </c>
    </row>
    <row r="108" spans="2:11" s="4" customFormat="1" ht="26.25" customHeight="1">
      <c r="B108" s="40"/>
      <c r="C108" s="41"/>
      <c r="D108" s="41"/>
      <c r="E108" s="8" t="s">
        <v>64</v>
      </c>
      <c r="F108" s="8">
        <v>835</v>
      </c>
      <c r="G108" s="9" t="s">
        <v>67</v>
      </c>
      <c r="H108" s="18">
        <v>329.5</v>
      </c>
      <c r="I108" s="31">
        <v>329.5</v>
      </c>
      <c r="J108" s="18">
        <v>329.5</v>
      </c>
      <c r="K108" s="31">
        <v>46.8</v>
      </c>
    </row>
    <row r="109" spans="2:11" s="4" customFormat="1" ht="20.25" customHeight="1">
      <c r="B109" s="45">
        <v>31</v>
      </c>
      <c r="C109" s="45" t="s">
        <v>137</v>
      </c>
      <c r="D109" s="42" t="s">
        <v>138</v>
      </c>
      <c r="E109" s="8" t="s">
        <v>92</v>
      </c>
      <c r="F109" s="8"/>
      <c r="G109" s="9"/>
      <c r="H109" s="18">
        <f>H110+H111+H112+H113+H114+H115</f>
        <v>3563783.4</v>
      </c>
      <c r="I109" s="31">
        <f>I110+I111+I112+I113+I114+I115</f>
        <v>3966719.7</v>
      </c>
      <c r="J109" s="18">
        <f>J110+J111+J112+J113+J114+J115</f>
        <v>3894357.5</v>
      </c>
      <c r="K109" s="31">
        <f>K110+K111+K112+K113+K114+K115</f>
        <v>3950653</v>
      </c>
    </row>
    <row r="110" spans="2:11" s="4" customFormat="1" ht="21" customHeight="1">
      <c r="B110" s="46"/>
      <c r="C110" s="46"/>
      <c r="D110" s="43"/>
      <c r="E110" s="8" t="s">
        <v>64</v>
      </c>
      <c r="F110" s="8">
        <v>835</v>
      </c>
      <c r="G110" s="9" t="s">
        <v>112</v>
      </c>
      <c r="H110" s="18">
        <v>270909.6</v>
      </c>
      <c r="I110" s="31">
        <v>327998.8</v>
      </c>
      <c r="J110" s="18">
        <v>327998.8</v>
      </c>
      <c r="K110" s="31">
        <v>327968.5</v>
      </c>
    </row>
    <row r="111" spans="2:11" s="4" customFormat="1" ht="21" customHeight="1">
      <c r="B111" s="46"/>
      <c r="C111" s="46"/>
      <c r="D111" s="43"/>
      <c r="E111" s="8" t="s">
        <v>64</v>
      </c>
      <c r="F111" s="8">
        <v>835</v>
      </c>
      <c r="G111" s="9" t="s">
        <v>113</v>
      </c>
      <c r="H111" s="18">
        <v>10500</v>
      </c>
      <c r="I111" s="31">
        <v>7750</v>
      </c>
      <c r="J111" s="18">
        <v>8250</v>
      </c>
      <c r="K111" s="31">
        <v>7700</v>
      </c>
    </row>
    <row r="112" spans="2:11" s="4" customFormat="1" ht="21" customHeight="1">
      <c r="B112" s="46"/>
      <c r="C112" s="46"/>
      <c r="D112" s="43"/>
      <c r="E112" s="8" t="s">
        <v>64</v>
      </c>
      <c r="F112" s="8">
        <v>835</v>
      </c>
      <c r="G112" s="9" t="s">
        <v>151</v>
      </c>
      <c r="H112" s="18">
        <v>15363.6</v>
      </c>
      <c r="I112" s="31">
        <v>11619.8</v>
      </c>
      <c r="J112" s="18">
        <v>12690.3</v>
      </c>
      <c r="K112" s="31">
        <v>11619.7</v>
      </c>
    </row>
    <row r="113" spans="2:11" s="4" customFormat="1" ht="21" customHeight="1">
      <c r="B113" s="46"/>
      <c r="C113" s="46"/>
      <c r="D113" s="43"/>
      <c r="E113" s="8" t="s">
        <v>64</v>
      </c>
      <c r="F113" s="8">
        <v>835</v>
      </c>
      <c r="G113" s="9" t="s">
        <v>107</v>
      </c>
      <c r="H113" s="18">
        <v>1430632.6</v>
      </c>
      <c r="I113" s="31">
        <v>1445484.4</v>
      </c>
      <c r="J113" s="18">
        <v>1445484.4</v>
      </c>
      <c r="K113" s="31">
        <v>1445404.3</v>
      </c>
    </row>
    <row r="114" spans="2:11" s="4" customFormat="1" ht="21" customHeight="1">
      <c r="B114" s="46"/>
      <c r="C114" s="46"/>
      <c r="D114" s="43"/>
      <c r="E114" s="8" t="s">
        <v>64</v>
      </c>
      <c r="F114" s="8">
        <v>835</v>
      </c>
      <c r="G114" s="9" t="s">
        <v>177</v>
      </c>
      <c r="H114" s="22">
        <v>0</v>
      </c>
      <c r="I114" s="31">
        <v>268561.6</v>
      </c>
      <c r="J114" s="18">
        <v>263556.4</v>
      </c>
      <c r="K114" s="31">
        <v>268536.4</v>
      </c>
    </row>
    <row r="115" spans="2:11" s="4" customFormat="1" ht="21" customHeight="1">
      <c r="B115" s="46"/>
      <c r="C115" s="46"/>
      <c r="D115" s="43"/>
      <c r="E115" s="8" t="s">
        <v>64</v>
      </c>
      <c r="F115" s="8">
        <v>835</v>
      </c>
      <c r="G115" s="9" t="s">
        <v>154</v>
      </c>
      <c r="H115" s="18">
        <f>1809321.4+27056.2</f>
        <v>1836377.5999999999</v>
      </c>
      <c r="I115" s="31">
        <f>1878248.9+27056.2</f>
        <v>1905305.0999999999</v>
      </c>
      <c r="J115" s="18">
        <f>1809321.4+27056.2</f>
        <v>1836377.5999999999</v>
      </c>
      <c r="K115" s="31">
        <f>1862367.9+27056.2</f>
        <v>1889424.0999999999</v>
      </c>
    </row>
    <row r="116" spans="2:11" s="26" customFormat="1" ht="18.75" customHeight="1">
      <c r="B116" s="45">
        <v>32</v>
      </c>
      <c r="C116" s="48" t="s">
        <v>8</v>
      </c>
      <c r="D116" s="48" t="s">
        <v>7</v>
      </c>
      <c r="E116" s="36" t="s">
        <v>92</v>
      </c>
      <c r="F116" s="36" t="s">
        <v>91</v>
      </c>
      <c r="G116" s="36" t="s">
        <v>91</v>
      </c>
      <c r="H116" s="29">
        <f>H118+H121</f>
        <v>5050</v>
      </c>
      <c r="I116" s="29">
        <f>I118+I121</f>
        <v>5050</v>
      </c>
      <c r="J116" s="29">
        <f>J118+J121</f>
        <v>5050</v>
      </c>
      <c r="K116" s="29">
        <f>K118+K121</f>
        <v>5049.9</v>
      </c>
    </row>
    <row r="117" spans="1:11" ht="18.75" customHeight="1">
      <c r="A117" s="15"/>
      <c r="B117" s="49"/>
      <c r="C117" s="48"/>
      <c r="D117" s="48"/>
      <c r="E117" s="11" t="s">
        <v>64</v>
      </c>
      <c r="F117" s="11">
        <v>835</v>
      </c>
      <c r="G117" s="11" t="s">
        <v>91</v>
      </c>
      <c r="H117" s="21">
        <f>SUM(H118,H121)</f>
        <v>5050</v>
      </c>
      <c r="I117" s="29">
        <f>SUM(I118,I121)</f>
        <v>5050</v>
      </c>
      <c r="J117" s="21">
        <f>SUM(J118,J121)</f>
        <v>5050</v>
      </c>
      <c r="K117" s="29">
        <f>SUM(K118,K121)</f>
        <v>5049.9</v>
      </c>
    </row>
    <row r="118" spans="1:11" ht="18.75" customHeight="1">
      <c r="A118" s="15"/>
      <c r="B118" s="45">
        <v>33</v>
      </c>
      <c r="C118" s="42" t="s">
        <v>6</v>
      </c>
      <c r="D118" s="42" t="s">
        <v>139</v>
      </c>
      <c r="E118" s="8" t="s">
        <v>92</v>
      </c>
      <c r="F118" s="8"/>
      <c r="G118" s="8"/>
      <c r="H118" s="19">
        <f>H120+H119</f>
        <v>5000</v>
      </c>
      <c r="I118" s="30">
        <f>I120+I119</f>
        <v>5000</v>
      </c>
      <c r="J118" s="19">
        <f>J120+J119</f>
        <v>5000</v>
      </c>
      <c r="K118" s="30">
        <f>K120+K119</f>
        <v>4999.9</v>
      </c>
    </row>
    <row r="119" spans="2:11" ht="18.75" customHeight="1">
      <c r="B119" s="46"/>
      <c r="C119" s="43"/>
      <c r="D119" s="43"/>
      <c r="E119" s="8" t="s">
        <v>64</v>
      </c>
      <c r="F119" s="8">
        <v>835</v>
      </c>
      <c r="G119" s="9" t="s">
        <v>95</v>
      </c>
      <c r="H119" s="18">
        <v>2500</v>
      </c>
      <c r="I119" s="31">
        <v>3228.5</v>
      </c>
      <c r="J119" s="18">
        <v>3228.5</v>
      </c>
      <c r="K119" s="31">
        <v>3228.5</v>
      </c>
    </row>
    <row r="120" spans="2:11" ht="18.75" customHeight="1">
      <c r="B120" s="49"/>
      <c r="C120" s="44"/>
      <c r="D120" s="44"/>
      <c r="E120" s="8" t="s">
        <v>64</v>
      </c>
      <c r="F120" s="8">
        <v>835</v>
      </c>
      <c r="G120" s="8" t="s">
        <v>5</v>
      </c>
      <c r="H120" s="19">
        <v>2500</v>
      </c>
      <c r="I120" s="30">
        <v>1771.5</v>
      </c>
      <c r="J120" s="19">
        <v>1771.5</v>
      </c>
      <c r="K120" s="30">
        <v>1771.4</v>
      </c>
    </row>
    <row r="121" spans="2:11" s="13" customFormat="1" ht="18.75" customHeight="1">
      <c r="B121" s="40">
        <v>34</v>
      </c>
      <c r="C121" s="41" t="s">
        <v>4</v>
      </c>
      <c r="D121" s="41" t="s">
        <v>3</v>
      </c>
      <c r="E121" s="8" t="s">
        <v>92</v>
      </c>
      <c r="F121" s="8"/>
      <c r="G121" s="9"/>
      <c r="H121" s="18">
        <f>SUM(H122:H122)</f>
        <v>50</v>
      </c>
      <c r="I121" s="31">
        <f>SUM(I122:I122)</f>
        <v>50</v>
      </c>
      <c r="J121" s="18">
        <f>SUM(J122:J122)</f>
        <v>50</v>
      </c>
      <c r="K121" s="31">
        <f>SUM(K122:K122)</f>
        <v>50</v>
      </c>
    </row>
    <row r="122" spans="2:11" s="13" customFormat="1" ht="18.75" customHeight="1">
      <c r="B122" s="40"/>
      <c r="C122" s="41"/>
      <c r="D122" s="41"/>
      <c r="E122" s="8" t="s">
        <v>64</v>
      </c>
      <c r="F122" s="8">
        <v>835</v>
      </c>
      <c r="G122" s="9" t="s">
        <v>96</v>
      </c>
      <c r="H122" s="18">
        <v>50</v>
      </c>
      <c r="I122" s="31">
        <v>50</v>
      </c>
      <c r="J122" s="18">
        <v>50</v>
      </c>
      <c r="K122" s="31">
        <v>50</v>
      </c>
    </row>
    <row r="123" spans="2:11" ht="21" customHeight="1">
      <c r="B123" s="47">
        <v>35</v>
      </c>
      <c r="C123" s="48" t="s">
        <v>66</v>
      </c>
      <c r="D123" s="48" t="s">
        <v>140</v>
      </c>
      <c r="E123" s="11" t="s">
        <v>92</v>
      </c>
      <c r="F123" s="11" t="s">
        <v>91</v>
      </c>
      <c r="G123" s="16" t="s">
        <v>91</v>
      </c>
      <c r="H123" s="23">
        <f>H124</f>
        <v>104298.8</v>
      </c>
      <c r="I123" s="32">
        <f>I124</f>
        <v>96801.9</v>
      </c>
      <c r="J123" s="23">
        <f>J124</f>
        <v>99718.8</v>
      </c>
      <c r="K123" s="39">
        <f>K124</f>
        <v>96534.7</v>
      </c>
    </row>
    <row r="124" spans="2:11" ht="21" customHeight="1">
      <c r="B124" s="47"/>
      <c r="C124" s="48"/>
      <c r="D124" s="48"/>
      <c r="E124" s="11" t="s">
        <v>64</v>
      </c>
      <c r="F124" s="11">
        <v>835</v>
      </c>
      <c r="G124" s="16" t="s">
        <v>91</v>
      </c>
      <c r="H124" s="23">
        <f>H125+H127</f>
        <v>104298.8</v>
      </c>
      <c r="I124" s="32">
        <f>I125+I127</f>
        <v>96801.9</v>
      </c>
      <c r="J124" s="23">
        <f>J125+J127</f>
        <v>99718.8</v>
      </c>
      <c r="K124" s="32">
        <f>K125+K127</f>
        <v>96534.7</v>
      </c>
    </row>
    <row r="125" spans="2:11" ht="27.75" customHeight="1">
      <c r="B125" s="40">
        <v>36</v>
      </c>
      <c r="C125" s="41" t="s">
        <v>70</v>
      </c>
      <c r="D125" s="41" t="s">
        <v>141</v>
      </c>
      <c r="E125" s="8" t="s">
        <v>92</v>
      </c>
      <c r="F125" s="8"/>
      <c r="G125" s="9"/>
      <c r="H125" s="18">
        <f>SUM(H126:H126)</f>
        <v>49856.3</v>
      </c>
      <c r="I125" s="31">
        <f>SUM(I126:I126)</f>
        <v>47731.4</v>
      </c>
      <c r="J125" s="18">
        <f>SUM(J126:J126)</f>
        <v>49856.3</v>
      </c>
      <c r="K125" s="31">
        <f>SUM(K126:K126)</f>
        <v>47540</v>
      </c>
    </row>
    <row r="126" spans="2:11" ht="46.5" customHeight="1">
      <c r="B126" s="40"/>
      <c r="C126" s="41"/>
      <c r="D126" s="41"/>
      <c r="E126" s="8" t="s">
        <v>64</v>
      </c>
      <c r="F126" s="8" t="s">
        <v>69</v>
      </c>
      <c r="G126" s="9" t="s">
        <v>85</v>
      </c>
      <c r="H126" s="18">
        <v>49856.3</v>
      </c>
      <c r="I126" s="31">
        <v>47731.4</v>
      </c>
      <c r="J126" s="18">
        <v>49856.3</v>
      </c>
      <c r="K126" s="31">
        <v>47540</v>
      </c>
    </row>
    <row r="127" spans="2:11" s="13" customFormat="1" ht="24" customHeight="1">
      <c r="B127" s="45">
        <v>37</v>
      </c>
      <c r="C127" s="42" t="s">
        <v>137</v>
      </c>
      <c r="D127" s="42" t="s">
        <v>142</v>
      </c>
      <c r="E127" s="8" t="s">
        <v>92</v>
      </c>
      <c r="F127" s="8"/>
      <c r="G127" s="9"/>
      <c r="H127" s="18">
        <f>H128+H129+H130+H131+H132</f>
        <v>54442.5</v>
      </c>
      <c r="I127" s="31">
        <f>I128+I129+I130+I131+I132</f>
        <v>49070.5</v>
      </c>
      <c r="J127" s="18">
        <f>J128+J129+J130+J131+J132</f>
        <v>49862.5</v>
      </c>
      <c r="K127" s="31">
        <f>K128+K129+K130+K131+K132</f>
        <v>48994.7</v>
      </c>
    </row>
    <row r="128" spans="2:11" s="13" customFormat="1" ht="24" customHeight="1">
      <c r="B128" s="46"/>
      <c r="C128" s="43"/>
      <c r="D128" s="43"/>
      <c r="E128" s="8" t="s">
        <v>64</v>
      </c>
      <c r="F128" s="8">
        <v>835</v>
      </c>
      <c r="G128" s="9" t="s">
        <v>114</v>
      </c>
      <c r="H128" s="18">
        <v>7650.9</v>
      </c>
      <c r="I128" s="31">
        <v>5858.9</v>
      </c>
      <c r="J128" s="18">
        <v>6650.9</v>
      </c>
      <c r="K128" s="31">
        <v>5855.3</v>
      </c>
    </row>
    <row r="129" spans="2:11" ht="24" customHeight="1">
      <c r="B129" s="46"/>
      <c r="C129" s="43"/>
      <c r="D129" s="43"/>
      <c r="E129" s="8" t="s">
        <v>64</v>
      </c>
      <c r="F129" s="8">
        <v>835</v>
      </c>
      <c r="G129" s="9" t="s">
        <v>115</v>
      </c>
      <c r="H129" s="18">
        <v>1032</v>
      </c>
      <c r="I129" s="31">
        <v>1032</v>
      </c>
      <c r="J129" s="18">
        <v>1032</v>
      </c>
      <c r="K129" s="31">
        <v>1032</v>
      </c>
    </row>
    <row r="130" spans="2:11" s="7" customFormat="1" ht="24" customHeight="1">
      <c r="B130" s="46"/>
      <c r="C130" s="43"/>
      <c r="D130" s="43"/>
      <c r="E130" s="8" t="s">
        <v>64</v>
      </c>
      <c r="F130" s="8">
        <v>835</v>
      </c>
      <c r="G130" s="9" t="s">
        <v>161</v>
      </c>
      <c r="H130" s="18">
        <v>15080</v>
      </c>
      <c r="I130" s="31">
        <v>11500</v>
      </c>
      <c r="J130" s="18">
        <v>11500</v>
      </c>
      <c r="K130" s="60">
        <v>11427.8</v>
      </c>
    </row>
    <row r="131" spans="2:11" ht="24" customHeight="1">
      <c r="B131" s="46"/>
      <c r="C131" s="43"/>
      <c r="D131" s="43"/>
      <c r="E131" s="8" t="s">
        <v>64</v>
      </c>
      <c r="F131" s="8">
        <v>835</v>
      </c>
      <c r="G131" s="9" t="s">
        <v>162</v>
      </c>
      <c r="H131" s="18">
        <v>29937.6</v>
      </c>
      <c r="I131" s="31">
        <v>29937.6</v>
      </c>
      <c r="J131" s="18">
        <v>29937.6</v>
      </c>
      <c r="K131" s="31">
        <v>29937.6</v>
      </c>
    </row>
    <row r="132" spans="2:11" ht="24" customHeight="1">
      <c r="B132" s="46"/>
      <c r="C132" s="43"/>
      <c r="D132" s="43"/>
      <c r="E132" s="8" t="s">
        <v>64</v>
      </c>
      <c r="F132" s="8">
        <v>835</v>
      </c>
      <c r="G132" s="9" t="s">
        <v>163</v>
      </c>
      <c r="H132" s="18">
        <v>742</v>
      </c>
      <c r="I132" s="31">
        <v>742</v>
      </c>
      <c r="J132" s="18">
        <v>742</v>
      </c>
      <c r="K132" s="31">
        <v>742</v>
      </c>
    </row>
    <row r="133" spans="2:11" ht="23.25" customHeight="1">
      <c r="B133" s="47">
        <v>38</v>
      </c>
      <c r="C133" s="48" t="s">
        <v>2</v>
      </c>
      <c r="D133" s="48" t="s">
        <v>143</v>
      </c>
      <c r="E133" s="11" t="s">
        <v>92</v>
      </c>
      <c r="F133" s="11" t="s">
        <v>91</v>
      </c>
      <c r="G133" s="16" t="s">
        <v>91</v>
      </c>
      <c r="H133" s="23">
        <f>SUM(H135,H138,H140)</f>
        <v>339602.9</v>
      </c>
      <c r="I133" s="32">
        <f>SUM(I135,I138,I140)</f>
        <v>357867.19999999995</v>
      </c>
      <c r="J133" s="23">
        <f>SUM(J135,J138,J140)</f>
        <v>353059.19999999995</v>
      </c>
      <c r="K133" s="32">
        <f>SUM(K135,K138,K140)</f>
        <v>351579</v>
      </c>
    </row>
    <row r="134" spans="2:11" ht="23.25" customHeight="1">
      <c r="B134" s="47"/>
      <c r="C134" s="48"/>
      <c r="D134" s="48"/>
      <c r="E134" s="11" t="s">
        <v>64</v>
      </c>
      <c r="F134" s="11">
        <v>835</v>
      </c>
      <c r="G134" s="11" t="s">
        <v>91</v>
      </c>
      <c r="H134" s="23">
        <f>H135+H138+H140</f>
        <v>339602.9</v>
      </c>
      <c r="I134" s="32">
        <f>I135+I138+I140</f>
        <v>357867.19999999995</v>
      </c>
      <c r="J134" s="23">
        <f>J135+J138+J140</f>
        <v>353059.19999999995</v>
      </c>
      <c r="K134" s="32">
        <f>K135+K138+K140</f>
        <v>351579</v>
      </c>
    </row>
    <row r="135" spans="2:11" ht="20.25" customHeight="1">
      <c r="B135" s="40">
        <v>39</v>
      </c>
      <c r="C135" s="41" t="s">
        <v>1</v>
      </c>
      <c r="D135" s="41" t="s">
        <v>144</v>
      </c>
      <c r="E135" s="8" t="s">
        <v>92</v>
      </c>
      <c r="F135" s="8"/>
      <c r="G135" s="9"/>
      <c r="H135" s="18">
        <f>SUM(H136:H137)</f>
        <v>269587.2</v>
      </c>
      <c r="I135" s="31">
        <f>SUM(I136:I137)</f>
        <v>288986.6</v>
      </c>
      <c r="J135" s="18">
        <f>SUM(J136:J137)</f>
        <v>281784.1</v>
      </c>
      <c r="K135" s="31">
        <f>SUM(K136:K137)</f>
        <v>285701.1</v>
      </c>
    </row>
    <row r="136" spans="2:11" s="4" customFormat="1" ht="20.25" customHeight="1">
      <c r="B136" s="40"/>
      <c r="C136" s="41"/>
      <c r="D136" s="41"/>
      <c r="E136" s="8" t="s">
        <v>64</v>
      </c>
      <c r="F136" s="8">
        <v>835</v>
      </c>
      <c r="G136" s="9" t="s">
        <v>0</v>
      </c>
      <c r="H136" s="18">
        <v>186492.2</v>
      </c>
      <c r="I136" s="31">
        <v>194905.1</v>
      </c>
      <c r="J136" s="18">
        <v>187702.6</v>
      </c>
      <c r="K136" s="31">
        <v>194889.8</v>
      </c>
    </row>
    <row r="137" spans="2:11" s="4" customFormat="1" ht="20.25" customHeight="1">
      <c r="B137" s="40"/>
      <c r="C137" s="41"/>
      <c r="D137" s="41"/>
      <c r="E137" s="8" t="s">
        <v>64</v>
      </c>
      <c r="F137" s="8">
        <v>835</v>
      </c>
      <c r="G137" s="9" t="s">
        <v>104</v>
      </c>
      <c r="H137" s="18">
        <v>83095</v>
      </c>
      <c r="I137" s="31">
        <v>94081.5</v>
      </c>
      <c r="J137" s="18">
        <v>94081.5</v>
      </c>
      <c r="K137" s="31">
        <v>90811.3</v>
      </c>
    </row>
    <row r="138" spans="2:11" ht="18.75" customHeight="1">
      <c r="B138" s="40">
        <v>40</v>
      </c>
      <c r="C138" s="41" t="s">
        <v>74</v>
      </c>
      <c r="D138" s="41" t="s">
        <v>111</v>
      </c>
      <c r="E138" s="8" t="s">
        <v>92</v>
      </c>
      <c r="F138" s="8"/>
      <c r="G138" s="9"/>
      <c r="H138" s="18">
        <f>SUM(H139:H139)</f>
        <v>1945</v>
      </c>
      <c r="I138" s="31">
        <f>SUM(I139:I139)</f>
        <v>1945</v>
      </c>
      <c r="J138" s="18">
        <f>SUM(J139:J139)</f>
        <v>1945</v>
      </c>
      <c r="K138" s="31">
        <f>SUM(K139:K139)</f>
        <v>1945</v>
      </c>
    </row>
    <row r="139" spans="2:11" ht="18.75" customHeight="1">
      <c r="B139" s="40"/>
      <c r="C139" s="41"/>
      <c r="D139" s="41"/>
      <c r="E139" s="8" t="s">
        <v>64</v>
      </c>
      <c r="F139" s="8">
        <v>835</v>
      </c>
      <c r="G139" s="9" t="s">
        <v>88</v>
      </c>
      <c r="H139" s="18">
        <v>1945</v>
      </c>
      <c r="I139" s="31">
        <v>1945</v>
      </c>
      <c r="J139" s="18">
        <v>1945</v>
      </c>
      <c r="K139" s="31">
        <v>1945</v>
      </c>
    </row>
    <row r="140" spans="2:11" ht="18.75" customHeight="1">
      <c r="B140" s="40">
        <v>41</v>
      </c>
      <c r="C140" s="41" t="s">
        <v>75</v>
      </c>
      <c r="D140" s="42" t="s">
        <v>145</v>
      </c>
      <c r="E140" s="8" t="s">
        <v>92</v>
      </c>
      <c r="F140" s="8"/>
      <c r="G140" s="9"/>
      <c r="H140" s="18">
        <f>SUM(H141:H142)</f>
        <v>68070.7</v>
      </c>
      <c r="I140" s="31">
        <f>SUM(I141:I142)</f>
        <v>66935.6</v>
      </c>
      <c r="J140" s="18">
        <f>SUM(J141:J142)</f>
        <v>69330.1</v>
      </c>
      <c r="K140" s="31">
        <f>SUM(K141:K142)</f>
        <v>63932.9</v>
      </c>
    </row>
    <row r="141" spans="2:11" ht="18.75" customHeight="1">
      <c r="B141" s="40"/>
      <c r="C141" s="41"/>
      <c r="D141" s="43"/>
      <c r="E141" s="8" t="s">
        <v>64</v>
      </c>
      <c r="F141" s="8">
        <v>835</v>
      </c>
      <c r="G141" s="9" t="s">
        <v>106</v>
      </c>
      <c r="H141" s="18">
        <v>33130</v>
      </c>
      <c r="I141" s="31">
        <v>32606.8</v>
      </c>
      <c r="J141" s="18">
        <v>33158.9</v>
      </c>
      <c r="K141" s="31">
        <v>29604.1</v>
      </c>
    </row>
    <row r="142" spans="2:11" ht="18.75" customHeight="1">
      <c r="B142" s="40"/>
      <c r="C142" s="41"/>
      <c r="D142" s="44"/>
      <c r="E142" s="8" t="s">
        <v>64</v>
      </c>
      <c r="F142" s="8">
        <v>835</v>
      </c>
      <c r="G142" s="9" t="s">
        <v>164</v>
      </c>
      <c r="H142" s="18">
        <v>34940.7</v>
      </c>
      <c r="I142" s="31">
        <v>34328.8</v>
      </c>
      <c r="J142" s="18">
        <v>36171.2</v>
      </c>
      <c r="K142" s="31">
        <v>34328.8</v>
      </c>
    </row>
    <row r="243" spans="2:11" s="7" customFormat="1" ht="15">
      <c r="B243" s="1"/>
      <c r="C243" s="1"/>
      <c r="D243" s="2"/>
      <c r="E243" s="1"/>
      <c r="F243" s="1"/>
      <c r="G243" s="1"/>
      <c r="H243" s="1"/>
      <c r="I243" s="26"/>
      <c r="J243" s="1"/>
      <c r="K243" s="26"/>
    </row>
    <row r="244" spans="2:11" s="7" customFormat="1" ht="15">
      <c r="B244" s="1"/>
      <c r="C244" s="1"/>
      <c r="D244" s="2"/>
      <c r="E244" s="1"/>
      <c r="F244" s="1"/>
      <c r="G244" s="1"/>
      <c r="H244" s="1"/>
      <c r="I244" s="26"/>
      <c r="J244" s="1"/>
      <c r="K244" s="26"/>
    </row>
    <row r="245" spans="2:11" s="7" customFormat="1" ht="15">
      <c r="B245" s="1"/>
      <c r="C245" s="1"/>
      <c r="D245" s="2"/>
      <c r="E245" s="1"/>
      <c r="F245" s="1"/>
      <c r="G245" s="1"/>
      <c r="H245" s="1"/>
      <c r="I245" s="26"/>
      <c r="J245" s="1"/>
      <c r="K245" s="26"/>
    </row>
    <row r="246" spans="2:11" s="7" customFormat="1" ht="15">
      <c r="B246" s="1"/>
      <c r="C246" s="1"/>
      <c r="D246" s="2"/>
      <c r="E246" s="1"/>
      <c r="F246" s="1"/>
      <c r="G246" s="1"/>
      <c r="H246" s="1"/>
      <c r="I246" s="26"/>
      <c r="J246" s="1"/>
      <c r="K246" s="26"/>
    </row>
    <row r="247" spans="2:11" s="7" customFormat="1" ht="15">
      <c r="B247" s="1"/>
      <c r="C247" s="1"/>
      <c r="D247" s="2"/>
      <c r="E247" s="1"/>
      <c r="F247" s="1"/>
      <c r="G247" s="1"/>
      <c r="H247" s="1"/>
      <c r="I247" s="26"/>
      <c r="J247" s="1"/>
      <c r="K247" s="26"/>
    </row>
    <row r="248" spans="2:11" s="7" customFormat="1" ht="15">
      <c r="B248" s="1"/>
      <c r="C248" s="1"/>
      <c r="D248" s="2"/>
      <c r="E248" s="1"/>
      <c r="F248" s="1"/>
      <c r="G248" s="1"/>
      <c r="H248" s="1"/>
      <c r="I248" s="26"/>
      <c r="J248" s="1"/>
      <c r="K248" s="26"/>
    </row>
    <row r="249" spans="2:11" s="7" customFormat="1" ht="15">
      <c r="B249" s="1"/>
      <c r="C249" s="1"/>
      <c r="D249" s="2"/>
      <c r="E249" s="1"/>
      <c r="F249" s="1"/>
      <c r="G249" s="1"/>
      <c r="H249" s="1"/>
      <c r="I249" s="26"/>
      <c r="J249" s="1"/>
      <c r="K249" s="26"/>
    </row>
    <row r="250" spans="2:11" s="7" customFormat="1" ht="15">
      <c r="B250" s="1"/>
      <c r="C250" s="1"/>
      <c r="D250" s="2"/>
      <c r="E250" s="1"/>
      <c r="F250" s="1"/>
      <c r="G250" s="1"/>
      <c r="H250" s="1"/>
      <c r="I250" s="26"/>
      <c r="J250" s="1"/>
      <c r="K250" s="26"/>
    </row>
    <row r="251" spans="2:11" s="7" customFormat="1" ht="15">
      <c r="B251" s="1"/>
      <c r="C251" s="1"/>
      <c r="D251" s="2"/>
      <c r="E251" s="1"/>
      <c r="F251" s="1"/>
      <c r="G251" s="1"/>
      <c r="H251" s="1"/>
      <c r="I251" s="26"/>
      <c r="J251" s="1"/>
      <c r="K251" s="26"/>
    </row>
    <row r="252" spans="2:11" s="7" customFormat="1" ht="15">
      <c r="B252" s="1"/>
      <c r="C252" s="1"/>
      <c r="D252" s="2"/>
      <c r="E252" s="1"/>
      <c r="F252" s="1"/>
      <c r="G252" s="1"/>
      <c r="H252" s="1"/>
      <c r="I252" s="26"/>
      <c r="J252" s="1"/>
      <c r="K252" s="26"/>
    </row>
    <row r="253" spans="2:11" s="7" customFormat="1" ht="15">
      <c r="B253" s="1"/>
      <c r="C253" s="1"/>
      <c r="D253" s="2"/>
      <c r="E253" s="1"/>
      <c r="F253" s="1"/>
      <c r="G253" s="1"/>
      <c r="H253" s="1"/>
      <c r="I253" s="26"/>
      <c r="J253" s="1"/>
      <c r="K253" s="26"/>
    </row>
    <row r="254" spans="2:11" s="7" customFormat="1" ht="15">
      <c r="B254" s="1"/>
      <c r="C254" s="1"/>
      <c r="D254" s="2"/>
      <c r="E254" s="1"/>
      <c r="F254" s="1"/>
      <c r="G254" s="1"/>
      <c r="H254" s="1"/>
      <c r="I254" s="26"/>
      <c r="J254" s="1"/>
      <c r="K254" s="26"/>
    </row>
    <row r="255" spans="2:11" s="7" customFormat="1" ht="15">
      <c r="B255" s="1"/>
      <c r="C255" s="1"/>
      <c r="D255" s="2"/>
      <c r="E255" s="1"/>
      <c r="F255" s="1"/>
      <c r="G255" s="1"/>
      <c r="H255" s="1"/>
      <c r="I255" s="26"/>
      <c r="J255" s="1"/>
      <c r="K255" s="26"/>
    </row>
    <row r="256" spans="2:11" s="7" customFormat="1" ht="15">
      <c r="B256" s="1"/>
      <c r="C256" s="1"/>
      <c r="D256" s="2"/>
      <c r="E256" s="1"/>
      <c r="F256" s="1"/>
      <c r="G256" s="1"/>
      <c r="H256" s="1"/>
      <c r="I256" s="26"/>
      <c r="J256" s="1"/>
      <c r="K256" s="26"/>
    </row>
    <row r="257" spans="2:11" s="7" customFormat="1" ht="15">
      <c r="B257" s="1"/>
      <c r="C257" s="1"/>
      <c r="D257" s="2"/>
      <c r="E257" s="1"/>
      <c r="F257" s="1"/>
      <c r="G257" s="1"/>
      <c r="H257" s="1"/>
      <c r="I257" s="26"/>
      <c r="J257" s="1"/>
      <c r="K257" s="26"/>
    </row>
  </sheetData>
  <sheetProtection/>
  <mergeCells count="130">
    <mergeCell ref="B2:K2"/>
    <mergeCell ref="B4:B5"/>
    <mergeCell ref="C4:C5"/>
    <mergeCell ref="D4:D5"/>
    <mergeCell ref="E4:E5"/>
    <mergeCell ref="F4:G4"/>
    <mergeCell ref="H4:K4"/>
    <mergeCell ref="B7:B9"/>
    <mergeCell ref="C7:C9"/>
    <mergeCell ref="D7:D9"/>
    <mergeCell ref="B10:B12"/>
    <mergeCell ref="C10:C12"/>
    <mergeCell ref="D10:D12"/>
    <mergeCell ref="C13:C15"/>
    <mergeCell ref="D13:D15"/>
    <mergeCell ref="B13:B15"/>
    <mergeCell ref="B16:B17"/>
    <mergeCell ref="C16:C17"/>
    <mergeCell ref="D16:D17"/>
    <mergeCell ref="C18:C22"/>
    <mergeCell ref="B18:B22"/>
    <mergeCell ref="D18:D22"/>
    <mergeCell ref="B23:B25"/>
    <mergeCell ref="C23:C25"/>
    <mergeCell ref="D23:D25"/>
    <mergeCell ref="B26:B27"/>
    <mergeCell ref="C26:C27"/>
    <mergeCell ref="D26:D27"/>
    <mergeCell ref="B32:B34"/>
    <mergeCell ref="C32:C34"/>
    <mergeCell ref="D32:D34"/>
    <mergeCell ref="B28:B31"/>
    <mergeCell ref="C28:C31"/>
    <mergeCell ref="D28:D31"/>
    <mergeCell ref="B35:B36"/>
    <mergeCell ref="C35:C36"/>
    <mergeCell ref="D35:D36"/>
    <mergeCell ref="B37:B38"/>
    <mergeCell ref="C37:C38"/>
    <mergeCell ref="D37:D38"/>
    <mergeCell ref="B39:B41"/>
    <mergeCell ref="C39:C41"/>
    <mergeCell ref="D39:D41"/>
    <mergeCell ref="B42:B43"/>
    <mergeCell ref="C42:C43"/>
    <mergeCell ref="D42:D43"/>
    <mergeCell ref="B44:B51"/>
    <mergeCell ref="C44:C51"/>
    <mergeCell ref="D44:D51"/>
    <mergeCell ref="B52:B58"/>
    <mergeCell ref="C52:C58"/>
    <mergeCell ref="D52:D58"/>
    <mergeCell ref="B59:B60"/>
    <mergeCell ref="C59:C60"/>
    <mergeCell ref="D59:D60"/>
    <mergeCell ref="B61:B62"/>
    <mergeCell ref="C61:C62"/>
    <mergeCell ref="D61:D62"/>
    <mergeCell ref="B63:B66"/>
    <mergeCell ref="C63:C66"/>
    <mergeCell ref="D63:D66"/>
    <mergeCell ref="B69:B70"/>
    <mergeCell ref="C69:C70"/>
    <mergeCell ref="D69:D70"/>
    <mergeCell ref="B67:B68"/>
    <mergeCell ref="C67:C68"/>
    <mergeCell ref="D67:D68"/>
    <mergeCell ref="B71:B75"/>
    <mergeCell ref="C71:C75"/>
    <mergeCell ref="D71:D75"/>
    <mergeCell ref="B76:B78"/>
    <mergeCell ref="C76:C78"/>
    <mergeCell ref="D76:D78"/>
    <mergeCell ref="B79:B83"/>
    <mergeCell ref="C79:C83"/>
    <mergeCell ref="D79:D83"/>
    <mergeCell ref="B84:B86"/>
    <mergeCell ref="C84:C86"/>
    <mergeCell ref="D84:D86"/>
    <mergeCell ref="B92:B96"/>
    <mergeCell ref="C92:C96"/>
    <mergeCell ref="D92:D96"/>
    <mergeCell ref="B87:B91"/>
    <mergeCell ref="C87:C91"/>
    <mergeCell ref="D87:D91"/>
    <mergeCell ref="B97:B100"/>
    <mergeCell ref="C97:C100"/>
    <mergeCell ref="D97:D100"/>
    <mergeCell ref="B101:B104"/>
    <mergeCell ref="C101:C104"/>
    <mergeCell ref="D101:D104"/>
    <mergeCell ref="B105:B106"/>
    <mergeCell ref="C105:C106"/>
    <mergeCell ref="D105:D106"/>
    <mergeCell ref="B107:B108"/>
    <mergeCell ref="C107:C108"/>
    <mergeCell ref="D107:D108"/>
    <mergeCell ref="B109:B115"/>
    <mergeCell ref="C109:C115"/>
    <mergeCell ref="D109:D115"/>
    <mergeCell ref="B116:B117"/>
    <mergeCell ref="C116:C117"/>
    <mergeCell ref="D116:D117"/>
    <mergeCell ref="B118:B120"/>
    <mergeCell ref="C118:C120"/>
    <mergeCell ref="D118:D120"/>
    <mergeCell ref="B121:B122"/>
    <mergeCell ref="C121:C122"/>
    <mergeCell ref="D121:D122"/>
    <mergeCell ref="B123:B124"/>
    <mergeCell ref="C123:C124"/>
    <mergeCell ref="D123:D124"/>
    <mergeCell ref="B125:B126"/>
    <mergeCell ref="C125:C126"/>
    <mergeCell ref="D125:D126"/>
    <mergeCell ref="B127:B132"/>
    <mergeCell ref="C127:C132"/>
    <mergeCell ref="D127:D132"/>
    <mergeCell ref="B133:B134"/>
    <mergeCell ref="C133:C134"/>
    <mergeCell ref="D133:D134"/>
    <mergeCell ref="B140:B142"/>
    <mergeCell ref="C140:C142"/>
    <mergeCell ref="D140:D142"/>
    <mergeCell ref="B135:B137"/>
    <mergeCell ref="C135:C137"/>
    <mergeCell ref="D135:D137"/>
    <mergeCell ref="B138:B139"/>
    <mergeCell ref="C138:C139"/>
    <mergeCell ref="D138:D139"/>
  </mergeCells>
  <conditionalFormatting sqref="G81">
    <cfRule type="duplicateValues" priority="111" dxfId="1">
      <formula>AND(COUNTIF($G$81:$G$81,G81)&gt;1,NOT(ISBLANK(G81)))</formula>
    </cfRule>
    <cfRule type="duplicateValues" priority="112" dxfId="0">
      <formula>AND(COUNTIF($G$81:$G$81,G81)&gt;1,NOT(ISBLANK(G81)))</formula>
    </cfRule>
  </conditionalFormatting>
  <conditionalFormatting sqref="G72">
    <cfRule type="duplicateValues" priority="109" dxfId="1">
      <formula>AND(COUNTIF($G$72:$G$72,G72)&gt;1,NOT(ISBLANK(G72)))</formula>
    </cfRule>
    <cfRule type="duplicateValues" priority="110" dxfId="0">
      <formula>AND(COUNTIF($G$72:$G$72,G72)&gt;1,NOT(ISBLANK(G72)))</formula>
    </cfRule>
  </conditionalFormatting>
  <conditionalFormatting sqref="G73:G74">
    <cfRule type="duplicateValues" priority="107" dxfId="1">
      <formula>AND(COUNTIF($G$73:$G$74,G73)&gt;1,NOT(ISBLANK(G73)))</formula>
    </cfRule>
    <cfRule type="duplicateValues" priority="108" dxfId="0">
      <formula>AND(COUNTIF($G$73:$G$74,G73)&gt;1,NOT(ISBLANK(G73)))</formula>
    </cfRule>
  </conditionalFormatting>
  <conditionalFormatting sqref="G139">
    <cfRule type="duplicateValues" priority="105" dxfId="1">
      <formula>AND(COUNTIF($G$139:$G$139,G139)&gt;1,NOT(ISBLANK(G139)))</formula>
    </cfRule>
    <cfRule type="duplicateValues" priority="106" dxfId="0">
      <formula>AND(COUNTIF($G$139:$G$139,G139)&gt;1,NOT(ISBLANK(G139)))</formula>
    </cfRule>
  </conditionalFormatting>
  <conditionalFormatting sqref="G17:G18">
    <cfRule type="duplicateValues" priority="97" dxfId="1">
      <formula>AND(COUNTIF($G$17:$G$18,G17)&gt;1,NOT(ISBLANK(G17)))</formula>
    </cfRule>
    <cfRule type="duplicateValues" priority="98" dxfId="0">
      <formula>AND(COUNTIF($G$17:$G$18,G17)&gt;1,NOT(ISBLANK(G17)))</formula>
    </cfRule>
  </conditionalFormatting>
  <conditionalFormatting sqref="G29:G31">
    <cfRule type="duplicateValues" priority="95" dxfId="1">
      <formula>AND(COUNTIF($G$29:$G$31,G29)&gt;1,NOT(ISBLANK(G29)))</formula>
    </cfRule>
    <cfRule type="duplicateValues" priority="96" dxfId="0">
      <formula>AND(COUNTIF($G$29:$G$31,G29)&gt;1,NOT(ISBLANK(G29)))</formula>
    </cfRule>
  </conditionalFormatting>
  <conditionalFormatting sqref="G36">
    <cfRule type="duplicateValues" priority="93" dxfId="1">
      <formula>AND(COUNTIF($G$36:$G$36,G36)&gt;1,NOT(ISBLANK(G36)))</formula>
    </cfRule>
    <cfRule type="duplicateValues" priority="94" dxfId="0">
      <formula>AND(COUNTIF($G$36:$G$36,G36)&gt;1,NOT(ISBLANK(G36)))</formula>
    </cfRule>
  </conditionalFormatting>
  <conditionalFormatting sqref="G38">
    <cfRule type="duplicateValues" priority="91" dxfId="1">
      <formula>AND(COUNTIF($G$38:$G$38,G38)&gt;1,NOT(ISBLANK(G38)))</formula>
    </cfRule>
    <cfRule type="duplicateValues" priority="92" dxfId="0">
      <formula>AND(COUNTIF($G$38:$G$38,G38)&gt;1,NOT(ISBLANK(G38)))</formula>
    </cfRule>
  </conditionalFormatting>
  <conditionalFormatting sqref="G43">
    <cfRule type="duplicateValues" priority="89" dxfId="1">
      <formula>AND(COUNTIF($G$43:$G$43,G43)&gt;1,NOT(ISBLANK(G43)))</formula>
    </cfRule>
    <cfRule type="duplicateValues" priority="90" dxfId="0">
      <formula>AND(COUNTIF($G$43:$G$43,G43)&gt;1,NOT(ISBLANK(G43)))</formula>
    </cfRule>
  </conditionalFormatting>
  <conditionalFormatting sqref="G53:G58">
    <cfRule type="duplicateValues" priority="87" dxfId="1">
      <formula>AND(COUNTIF($G$53:$G$58,G53)&gt;1,NOT(ISBLANK(G53)))</formula>
    </cfRule>
    <cfRule type="duplicateValues" priority="88" dxfId="0">
      <formula>AND(COUNTIF($G$53:$G$58,G53)&gt;1,NOT(ISBLANK(G53)))</formula>
    </cfRule>
  </conditionalFormatting>
  <conditionalFormatting sqref="G51">
    <cfRule type="duplicateValues" priority="86" dxfId="0">
      <formula>AND(COUNTIF($G$51:$G$51,G51)&gt;1,NOT(ISBLANK(G51)))</formula>
    </cfRule>
  </conditionalFormatting>
  <conditionalFormatting sqref="G51">
    <cfRule type="duplicateValues" priority="84" dxfId="1">
      <formula>AND(COUNTIF($G$51:$G$51,G51)&gt;1,NOT(ISBLANK(G51)))</formula>
    </cfRule>
    <cfRule type="duplicateValues" priority="85" dxfId="0">
      <formula>AND(COUNTIF($G$51:$G$51,G51)&gt;1,NOT(ISBLANK(G51)))</formula>
    </cfRule>
  </conditionalFormatting>
  <conditionalFormatting sqref="G77:G78">
    <cfRule type="duplicateValues" priority="80" dxfId="1">
      <formula>AND(COUNTIF($G$77:$G$78,G77)&gt;1,NOT(ISBLANK(G77)))</formula>
    </cfRule>
    <cfRule type="duplicateValues" priority="81" dxfId="0">
      <formula>AND(COUNTIF($G$77:$G$78,G77)&gt;1,NOT(ISBLANK(G77)))</formula>
    </cfRule>
  </conditionalFormatting>
  <conditionalFormatting sqref="G76:G80">
    <cfRule type="duplicateValues" priority="78" dxfId="1">
      <formula>AND(COUNTIF($G$76:$G$80,G76)&gt;1,NOT(ISBLANK(G76)))</formula>
    </cfRule>
    <cfRule type="duplicateValues" priority="79" dxfId="0">
      <formula>AND(COUNTIF($G$76:$G$80,G76)&gt;1,NOT(ISBLANK(G76)))</formula>
    </cfRule>
  </conditionalFormatting>
  <conditionalFormatting sqref="G76:G80">
    <cfRule type="duplicateValues" priority="77" dxfId="0">
      <formula>AND(COUNTIF($G$76:$G$80,G76)&gt;1,NOT(ISBLANK(G76)))</formula>
    </cfRule>
  </conditionalFormatting>
  <conditionalFormatting sqref="G102">
    <cfRule type="duplicateValues" priority="71" dxfId="0">
      <formula>AND(COUNTIF($G$102:$G$102,G102)&gt;1,NOT(ISBLANK(G102)))</formula>
    </cfRule>
  </conditionalFormatting>
  <conditionalFormatting sqref="G102:G104">
    <cfRule type="duplicateValues" priority="69" dxfId="1">
      <formula>AND(COUNTIF($G$102:$G$104,G102)&gt;1,NOT(ISBLANK(G102)))</formula>
    </cfRule>
    <cfRule type="duplicateValues" priority="70" dxfId="0">
      <formula>AND(COUNTIF($G$102:$G$104,G102)&gt;1,NOT(ISBLANK(G102)))</formula>
    </cfRule>
  </conditionalFormatting>
  <conditionalFormatting sqref="G106">
    <cfRule type="duplicateValues" priority="67" dxfId="1">
      <formula>AND(COUNTIF($G$106:$G$106,G106)&gt;1,NOT(ISBLANK(G106)))</formula>
    </cfRule>
    <cfRule type="duplicateValues" priority="68" dxfId="0">
      <formula>AND(COUNTIF($G$106:$G$106,G106)&gt;1,NOT(ISBLANK(G106)))</formula>
    </cfRule>
  </conditionalFormatting>
  <conditionalFormatting sqref="G119">
    <cfRule type="duplicateValues" priority="65" dxfId="1">
      <formula>AND(COUNTIF($G$119:$G$119,G119)&gt;1,NOT(ISBLANK(G119)))</formula>
    </cfRule>
    <cfRule type="duplicateValues" priority="66" dxfId="0">
      <formula>AND(COUNTIF($G$119:$G$119,G119)&gt;1,NOT(ISBLANK(G119)))</formula>
    </cfRule>
  </conditionalFormatting>
  <conditionalFormatting sqref="G122">
    <cfRule type="duplicateValues" priority="63" dxfId="1">
      <formula>AND(COUNTIF($G$122:$G$122,G122)&gt;1,NOT(ISBLANK(G122)))</formula>
    </cfRule>
    <cfRule type="duplicateValues" priority="64" dxfId="0">
      <formula>AND(COUNTIF($G$122:$G$122,G122)&gt;1,NOT(ISBLANK(G122)))</formula>
    </cfRule>
  </conditionalFormatting>
  <conditionalFormatting sqref="G98:G100">
    <cfRule type="duplicateValues" priority="59" dxfId="1">
      <formula>AND(COUNTIF($G$98:$G$100,G98)&gt;1,NOT(ISBLANK(G98)))</formula>
    </cfRule>
    <cfRule type="duplicateValues" priority="60" dxfId="0">
      <formula>AND(COUNTIF($G$98:$G$100,G98)&gt;1,NOT(ISBLANK(G98)))</formula>
    </cfRule>
  </conditionalFormatting>
  <conditionalFormatting sqref="G107">
    <cfRule type="duplicateValues" priority="57" dxfId="1">
      <formula>AND(COUNTIF($G$107:$G$107,G107)&gt;1,NOT(ISBLANK(G107)))</formula>
    </cfRule>
    <cfRule type="duplicateValues" priority="58" dxfId="0">
      <formula>AND(COUNTIF($G$107:$G$107,G107)&gt;1,NOT(ISBLANK(G107)))</formula>
    </cfRule>
  </conditionalFormatting>
  <conditionalFormatting sqref="G45:G46">
    <cfRule type="duplicateValues" priority="55" dxfId="1">
      <formula>AND(COUNTIF($G$45:$G$46,G45)&gt;1,NOT(ISBLANK(G45)))</formula>
    </cfRule>
    <cfRule type="duplicateValues" priority="56" dxfId="0">
      <formula>AND(COUNTIF($G$45:$G$46,G45)&gt;1,NOT(ISBLANK(G45)))</formula>
    </cfRule>
  </conditionalFormatting>
  <conditionalFormatting sqref="G47:G48">
    <cfRule type="duplicateValues" priority="53" dxfId="1">
      <formula>AND(COUNTIF($G$47:$G$48,G47)&gt;1,NOT(ISBLANK(G47)))</formula>
    </cfRule>
    <cfRule type="duplicateValues" priority="54" dxfId="0">
      <formula>AND(COUNTIF($G$47:$G$48,G47)&gt;1,NOT(ISBLANK(G47)))</formula>
    </cfRule>
  </conditionalFormatting>
  <conditionalFormatting sqref="G60">
    <cfRule type="duplicateValues" priority="49" dxfId="1">
      <formula>AND(COUNTIF($G$60:$G$60,G60)&gt;1,NOT(ISBLANK(G60)))</formula>
    </cfRule>
    <cfRule type="duplicateValues" priority="50" dxfId="0">
      <formula>AND(COUNTIF($G$60:$G$60,G60)&gt;1,NOT(ISBLANK(G60)))</formula>
    </cfRule>
  </conditionalFormatting>
  <conditionalFormatting sqref="G83">
    <cfRule type="duplicateValues" priority="42" dxfId="1">
      <formula>AND(COUNTIF($G$83:$G$83,G83)&gt;1,NOT(ISBLANK(G83)))</formula>
    </cfRule>
    <cfRule type="duplicateValues" priority="43" dxfId="0">
      <formula>AND(COUNTIF($G$83:$G$83,G83)&gt;1,NOT(ISBLANK(G83)))</formula>
    </cfRule>
  </conditionalFormatting>
  <conditionalFormatting sqref="G82:G83 G80">
    <cfRule type="duplicateValues" priority="40" dxfId="1">
      <formula>AND(COUNTIF($G$82:$G$83,G80)+COUNTIF($G$80:$G$80,G80)&gt;1,NOT(ISBLANK(G80)))</formula>
    </cfRule>
    <cfRule type="duplicateValues" priority="41" dxfId="0">
      <formula>AND(COUNTIF($G$82:$G$83,G80)+COUNTIF($G$80:$G$80,G80)&gt;1,NOT(ISBLANK(G80)))</formula>
    </cfRule>
  </conditionalFormatting>
  <conditionalFormatting sqref="G137">
    <cfRule type="duplicateValues" priority="38" dxfId="1">
      <formula>AND(COUNTIF($G$137:$G$137,G137)&gt;1,NOT(ISBLANK(G137)))</formula>
    </cfRule>
    <cfRule type="duplicateValues" priority="39" dxfId="0">
      <formula>AND(COUNTIF($G$137:$G$137,G137)&gt;1,NOT(ISBLANK(G137)))</formula>
    </cfRule>
  </conditionalFormatting>
  <conditionalFormatting sqref="G110:G112">
    <cfRule type="duplicateValues" priority="34" dxfId="1">
      <formula>AND(COUNTIF($G$110:$G$112,G110)&gt;1,NOT(ISBLANK(G110)))</formula>
    </cfRule>
    <cfRule type="duplicateValues" priority="35" dxfId="0">
      <formula>AND(COUNTIF($G$110:$G$112,G110)&gt;1,NOT(ISBLANK(G110)))</formula>
    </cfRule>
  </conditionalFormatting>
  <conditionalFormatting sqref="G94">
    <cfRule type="duplicateValues" priority="30" dxfId="1">
      <formula>AND(COUNTIF($G$94:$G$94,G94)&gt;1,NOT(ISBLANK(G94)))</formula>
    </cfRule>
    <cfRule type="duplicateValues" priority="31" dxfId="0">
      <formula>AND(COUNTIF($G$94:$G$94,G94)&gt;1,NOT(ISBLANK(G94)))</formula>
    </cfRule>
  </conditionalFormatting>
  <conditionalFormatting sqref="G94">
    <cfRule type="duplicateValues" priority="29" dxfId="0">
      <formula>AND(COUNTIF($G$94:$G$94,G94)&gt;1,NOT(ISBLANK(G94)))</formula>
    </cfRule>
  </conditionalFormatting>
  <conditionalFormatting sqref="G125:G126">
    <cfRule type="duplicateValues" priority="27" dxfId="1">
      <formula>AND(COUNTIF($G$125:$G$126,G125)&gt;1,NOT(ISBLANK(G125)))</formula>
    </cfRule>
    <cfRule type="duplicateValues" priority="28" dxfId="0">
      <formula>AND(COUNTIF($G$125:$G$126,G125)&gt;1,NOT(ISBLANK(G125)))</formula>
    </cfRule>
  </conditionalFormatting>
  <conditionalFormatting sqref="G129:G132">
    <cfRule type="duplicateValues" priority="23" dxfId="1">
      <formula>AND(COUNTIF($G$129:$G$132,G129)&gt;1,NOT(ISBLANK(G129)))</formula>
    </cfRule>
    <cfRule type="duplicateValues" priority="24" dxfId="0">
      <formula>AND(COUNTIF($G$129:$G$132,G129)&gt;1,NOT(ISBLANK(G129)))</formula>
    </cfRule>
  </conditionalFormatting>
  <conditionalFormatting sqref="G128">
    <cfRule type="duplicateValues" priority="21" dxfId="1">
      <formula>AND(COUNTIF($G$128:$G$128,G128)&gt;1,NOT(ISBLANK(G128)))</formula>
    </cfRule>
    <cfRule type="duplicateValues" priority="22" dxfId="0">
      <formula>AND(COUNTIF($G$128:$G$128,G128)&gt;1,NOT(ISBLANK(G128)))</formula>
    </cfRule>
  </conditionalFormatting>
  <conditionalFormatting sqref="G14:G15">
    <cfRule type="duplicateValues" priority="15" dxfId="1">
      <formula>AND(COUNTIF($G$14:$G$15,G14)&gt;1,NOT(ISBLANK(G14)))</formula>
    </cfRule>
    <cfRule type="duplicateValues" priority="16" dxfId="0">
      <formula>AND(COUNTIF($G$14:$G$15,G14)&gt;1,NOT(ISBLANK(G14)))</formula>
    </cfRule>
  </conditionalFormatting>
  <conditionalFormatting sqref="G133 G135:G136 G138">
    <cfRule type="duplicateValues" priority="7" dxfId="1">
      <formula>AND(COUNTIF($G$133:$G$133,G133)+COUNTIF($G$135:$G$136,G133)+COUNTIF($G$138:$G$138,G133)&gt;1,NOT(ISBLANK(G133)))</formula>
    </cfRule>
    <cfRule type="duplicateValues" priority="8" dxfId="0">
      <formula>AND(COUNTIF($G$133:$G$133,G133)+COUNTIF($G$135:$G$136,G133)+COUNTIF($G$138:$G$138,G133)&gt;1,NOT(ISBLANK(G133)))</formula>
    </cfRule>
  </conditionalFormatting>
  <conditionalFormatting sqref="G62">
    <cfRule type="duplicateValues" priority="1" dxfId="1">
      <formula>AND(COUNTIF($G$62:$G$62,G62)&gt;1,NOT(ISBLANK(G62)))</formula>
    </cfRule>
    <cfRule type="duplicateValues" priority="2" dxfId="0">
      <formula>AND(COUNTIF($G$62:$G$62,G62)&gt;1,NOT(ISBLANK(G62)))</formula>
    </cfRule>
  </conditionalFormatting>
  <conditionalFormatting sqref="G89:G91">
    <cfRule type="duplicateValues" priority="123" dxfId="1">
      <formula>AND(COUNTIF($G$89:$G$91,G89)&gt;1,NOT(ISBLANK(G89)))</formula>
    </cfRule>
    <cfRule type="duplicateValues" priority="124" dxfId="0">
      <formula>AND(COUNTIF($G$89:$G$91,G89)&gt;1,NOT(ISBLANK(G89)))</formula>
    </cfRule>
  </conditionalFormatting>
  <conditionalFormatting sqref="G88">
    <cfRule type="duplicateValues" priority="171" dxfId="1">
      <formula>AND(COUNTIF($G$88:$G$88,G88)&gt;1,NOT(ISBLANK(G88)))</formula>
    </cfRule>
    <cfRule type="duplicateValues" priority="172" dxfId="0">
      <formula>AND(COUNTIF($G$88:$G$88,G88)&gt;1,NOT(ISBLANK(G88)))</formula>
    </cfRule>
  </conditionalFormatting>
  <conditionalFormatting sqref="G75">
    <cfRule type="duplicateValues" priority="263" dxfId="1">
      <formula>AND(COUNTIF($G$75:$G$75,G75)&gt;1,NOT(ISBLANK(G75)))</formula>
    </cfRule>
    <cfRule type="duplicateValues" priority="264" dxfId="0">
      <formula>AND(COUNTIF($G$75:$G$75,G75)&gt;1,NOT(ISBLANK(G75)))</formula>
    </cfRule>
  </conditionalFormatting>
  <conditionalFormatting sqref="G141:G142">
    <cfRule type="duplicateValues" priority="320" dxfId="1">
      <formula>AND(COUNTIF($G$141:$G$142,G141)&gt;1,NOT(ISBLANK(G141)))</formula>
    </cfRule>
    <cfRule type="duplicateValues" priority="321" dxfId="0">
      <formula>AND(COUNTIF($G$141:$G$142,G141)&gt;1,NOT(ISBLANK(G141)))</formula>
    </cfRule>
  </conditionalFormatting>
  <conditionalFormatting sqref="G140:G142">
    <cfRule type="duplicateValues" priority="322" dxfId="1">
      <formula>AND(COUNTIF($G$140:$G$142,G140)&gt;1,NOT(ISBLANK(G140)))</formula>
    </cfRule>
    <cfRule type="duplicateValues" priority="323" dxfId="0">
      <formula>AND(COUNTIF($G$140:$G$142,G140)&gt;1,NOT(ISBLANK(G140)))</formula>
    </cfRule>
  </conditionalFormatting>
  <conditionalFormatting sqref="G140:G142">
    <cfRule type="duplicateValues" priority="324" dxfId="0">
      <formula>AND(COUNTIF($G$140:$G$142,G140)&gt;1,NOT(ISBLANK(G140)))</formula>
    </cfRule>
  </conditionalFormatting>
  <conditionalFormatting sqref="G19:G22">
    <cfRule type="duplicateValues" priority="335" dxfId="1">
      <formula>AND(COUNTIF($G$19:$G$22,G19)&gt;1,NOT(ISBLANK(G19)))</formula>
    </cfRule>
    <cfRule type="duplicateValues" priority="336" dxfId="0">
      <formula>AND(COUNTIF($G$19:$G$22,G19)&gt;1,NOT(ISBLANK(G19)))</formula>
    </cfRule>
  </conditionalFormatting>
  <conditionalFormatting sqref="G49:G50">
    <cfRule type="duplicateValues" priority="357" dxfId="1">
      <formula>AND(COUNTIF($G$49:$G$50,G49)&gt;1,NOT(ISBLANK(G49)))</formula>
    </cfRule>
    <cfRule type="duplicateValues" priority="358" dxfId="0">
      <formula>AND(COUNTIF($G$49:$G$50,G49)&gt;1,NOT(ISBLANK(G49)))</formula>
    </cfRule>
  </conditionalFormatting>
  <conditionalFormatting sqref="G27">
    <cfRule type="duplicateValues" priority="359" dxfId="1">
      <formula>AND(COUNTIF($G$27:$G$27,G27)&gt;1,NOT(ISBLANK(G27)))</formula>
    </cfRule>
    <cfRule type="duplicateValues" priority="360" dxfId="0">
      <formula>AND(COUNTIF($G$27:$G$27,G27)&gt;1,NOT(ISBLANK(G27)))</formula>
    </cfRule>
  </conditionalFormatting>
  <conditionalFormatting sqref="G108:G109 G115 G113">
    <cfRule type="duplicateValues" priority="365" dxfId="1">
      <formula>AND(COUNTIF($G$108:$G$109,G108)+COUNTIF($G$115:$G$115,G108)+COUNTIF($G$113:$G$113,G108)&gt;1,NOT(ISBLANK(G108)))</formula>
    </cfRule>
    <cfRule type="duplicateValues" priority="366" dxfId="0">
      <formula>AND(COUNTIF($G$108:$G$109,G108)+COUNTIF($G$115:$G$115,G108)+COUNTIF($G$113:$G$113,G108)&gt;1,NOT(ISBLANK(G108)))</formula>
    </cfRule>
  </conditionalFormatting>
  <printOptions/>
  <pageMargins left="0.15748031496062992" right="0.15748031496062992" top="0.7086614173228347" bottom="0.35433070866141736" header="0.31496062992125984" footer="0.1968503937007874"/>
  <pageSetup fitToHeight="20" horizontalDpi="600" verticalDpi="600" orientation="landscape" paperSize="9" scale="65" r:id="rId1"/>
  <rowBreaks count="1" manualBreakCount="1">
    <brk id="1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tenisheva-ri</dc:creator>
  <cp:keywords/>
  <dc:description/>
  <cp:lastModifiedBy>sharandina-oa</cp:lastModifiedBy>
  <cp:lastPrinted>2023-04-17T12:02:25Z</cp:lastPrinted>
  <dcterms:created xsi:type="dcterms:W3CDTF">2015-09-03T04:06:28Z</dcterms:created>
  <dcterms:modified xsi:type="dcterms:W3CDTF">2023-04-17T12:34:03Z</dcterms:modified>
  <cp:category/>
  <cp:version/>
  <cp:contentType/>
  <cp:contentStatus/>
</cp:coreProperties>
</file>